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T:\DIYEE - IYEE\Privado\Arch PageMaker Semanal\Imagenes\1946\"/>
    </mc:Choice>
  </mc:AlternateContent>
  <bookViews>
    <workbookView xWindow="0" yWindow="1260" windowWidth="20490" windowHeight="73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5" i="1" s="1"/>
  <c r="V46" i="1"/>
  <c r="Q54" i="1" s="1"/>
  <c r="I46" i="1"/>
  <c r="D54" i="1" s="1"/>
  <c r="W90" i="1"/>
  <c r="W84" i="1"/>
  <c r="J84" i="1"/>
  <c r="J90" i="1"/>
  <c r="F81" i="1"/>
  <c r="S91" i="1"/>
  <c r="Q91" i="1"/>
  <c r="P91" i="1"/>
  <c r="F91" i="1"/>
  <c r="D91" i="1"/>
  <c r="C91" i="1"/>
  <c r="S90" i="1"/>
  <c r="Q90" i="1"/>
  <c r="P90" i="1"/>
  <c r="F90" i="1"/>
  <c r="D90" i="1"/>
  <c r="C90" i="1"/>
  <c r="S89" i="1"/>
  <c r="Q89" i="1"/>
  <c r="P89" i="1"/>
  <c r="F89" i="1"/>
  <c r="D89" i="1"/>
  <c r="C89" i="1"/>
  <c r="S88" i="1"/>
  <c r="Q88" i="1"/>
  <c r="P88" i="1"/>
  <c r="F88" i="1"/>
  <c r="D88" i="1"/>
  <c r="C88" i="1"/>
  <c r="S87" i="1"/>
  <c r="Q87" i="1"/>
  <c r="P87" i="1"/>
  <c r="F87" i="1"/>
  <c r="D87" i="1"/>
  <c r="C87" i="1"/>
  <c r="S86" i="1"/>
  <c r="Q86" i="1"/>
  <c r="P86" i="1"/>
  <c r="F86" i="1"/>
  <c r="D86" i="1"/>
  <c r="C86" i="1"/>
  <c r="S85" i="1"/>
  <c r="Q85" i="1"/>
  <c r="P85" i="1"/>
  <c r="F85" i="1"/>
  <c r="D85" i="1"/>
  <c r="C85" i="1"/>
  <c r="S84" i="1"/>
  <c r="Q84" i="1"/>
  <c r="P84" i="1"/>
  <c r="F84" i="1"/>
  <c r="D84" i="1"/>
  <c r="C84" i="1"/>
  <c r="S83" i="1"/>
  <c r="Q83" i="1"/>
  <c r="P83" i="1"/>
  <c r="F83" i="1"/>
  <c r="D83" i="1"/>
  <c r="C83" i="1"/>
  <c r="S82" i="1"/>
  <c r="Q82" i="1"/>
  <c r="P82" i="1"/>
  <c r="F82" i="1"/>
  <c r="D82" i="1"/>
  <c r="C82" i="1"/>
  <c r="S81" i="1"/>
  <c r="Q81" i="1"/>
  <c r="P81" i="1"/>
  <c r="D81" i="1"/>
  <c r="C81" i="1"/>
  <c r="R54" i="1"/>
  <c r="P54" i="1"/>
  <c r="E54" i="1"/>
  <c r="C54" i="1"/>
  <c r="R53" i="1"/>
  <c r="P53" i="1"/>
  <c r="E53" i="1"/>
  <c r="C53" i="1"/>
  <c r="R52" i="1"/>
  <c r="P52" i="1"/>
  <c r="E52" i="1"/>
  <c r="C52" i="1"/>
  <c r="R51" i="1"/>
  <c r="P51" i="1"/>
  <c r="E51" i="1"/>
  <c r="C51" i="1"/>
  <c r="R50" i="1"/>
  <c r="P50" i="1"/>
  <c r="E50" i="1"/>
  <c r="C50" i="1"/>
  <c r="R49" i="1"/>
  <c r="P49" i="1"/>
  <c r="E49" i="1"/>
  <c r="C49" i="1"/>
  <c r="R48" i="1"/>
  <c r="P48" i="1"/>
  <c r="E48" i="1"/>
  <c r="C48" i="1"/>
  <c r="R47" i="1"/>
  <c r="P47" i="1"/>
  <c r="E47" i="1"/>
  <c r="C47" i="1"/>
  <c r="R46" i="1"/>
  <c r="P46" i="1"/>
  <c r="E46" i="1"/>
  <c r="C46" i="1"/>
  <c r="R45" i="1"/>
  <c r="P45" i="1"/>
  <c r="E45" i="1"/>
  <c r="C45" i="1"/>
  <c r="R44" i="1"/>
  <c r="P44" i="1"/>
  <c r="E44" i="1"/>
  <c r="C44" i="1"/>
  <c r="R17" i="1"/>
  <c r="Q17" i="1"/>
  <c r="P17" i="1"/>
  <c r="E17" i="1"/>
  <c r="D17" i="1"/>
  <c r="C17" i="1"/>
  <c r="R16" i="1"/>
  <c r="Q16" i="1"/>
  <c r="P16" i="1"/>
  <c r="E16" i="1"/>
  <c r="D16" i="1"/>
  <c r="C16" i="1"/>
  <c r="R15" i="1"/>
  <c r="Q15" i="1"/>
  <c r="P15" i="1"/>
  <c r="E15" i="1"/>
  <c r="D15" i="1"/>
  <c r="C15" i="1"/>
  <c r="R14" i="1"/>
  <c r="Q14" i="1"/>
  <c r="P14" i="1"/>
  <c r="E14" i="1"/>
  <c r="D14" i="1"/>
  <c r="C14" i="1"/>
  <c r="R13" i="1"/>
  <c r="Q13" i="1"/>
  <c r="P13" i="1"/>
  <c r="E13" i="1"/>
  <c r="D13" i="1"/>
  <c r="C13" i="1"/>
  <c r="V12" i="1"/>
  <c r="V14" i="1" s="1"/>
  <c r="V15" i="1" s="1"/>
  <c r="R12" i="1"/>
  <c r="Q12" i="1"/>
  <c r="P12" i="1"/>
  <c r="E12" i="1"/>
  <c r="D12" i="1"/>
  <c r="C12" i="1"/>
  <c r="R11" i="1"/>
  <c r="Q11" i="1"/>
  <c r="P11" i="1"/>
  <c r="E11" i="1"/>
  <c r="D11" i="1"/>
  <c r="C11" i="1"/>
  <c r="R10" i="1"/>
  <c r="Q10" i="1"/>
  <c r="P10" i="1"/>
  <c r="E10" i="1"/>
  <c r="D10" i="1"/>
  <c r="C10" i="1"/>
  <c r="R9" i="1"/>
  <c r="Q9" i="1"/>
  <c r="P9" i="1"/>
  <c r="E9" i="1"/>
  <c r="D9" i="1"/>
  <c r="C9" i="1"/>
  <c r="R8" i="1"/>
  <c r="Q8" i="1"/>
  <c r="P8" i="1"/>
  <c r="E8" i="1"/>
  <c r="D8" i="1"/>
  <c r="C8" i="1"/>
  <c r="R7" i="1"/>
  <c r="Q7" i="1"/>
  <c r="P7" i="1"/>
  <c r="E7" i="1"/>
  <c r="D7" i="1"/>
  <c r="C7" i="1"/>
  <c r="I16" i="1" l="1"/>
  <c r="I17" i="1" s="1"/>
  <c r="I18" i="1" s="1"/>
  <c r="V16" i="1"/>
  <c r="V17" i="1" s="1"/>
  <c r="V18" i="1" s="1"/>
  <c r="S15" i="1"/>
  <c r="S54" i="1"/>
  <c r="R86" i="1"/>
  <c r="T86" i="1" s="1"/>
  <c r="R82" i="1"/>
  <c r="T82" i="1" s="1"/>
  <c r="R85" i="1"/>
  <c r="T85" i="1" s="1"/>
  <c r="R84" i="1"/>
  <c r="T84" i="1" s="1"/>
  <c r="R83" i="1"/>
  <c r="T83" i="1" s="1"/>
  <c r="R81" i="1"/>
  <c r="T81" i="1" s="1"/>
  <c r="R91" i="1"/>
  <c r="T91" i="1" s="1"/>
  <c r="R89" i="1"/>
  <c r="T89" i="1" s="1"/>
  <c r="R90" i="1"/>
  <c r="T90" i="1" s="1"/>
  <c r="R87" i="1"/>
  <c r="T87" i="1" s="1"/>
  <c r="R88" i="1"/>
  <c r="T88" i="1" s="1"/>
  <c r="F54" i="1"/>
  <c r="F7" i="1"/>
  <c r="F16" i="1"/>
  <c r="F9" i="1"/>
  <c r="S10" i="1"/>
  <c r="F12" i="1"/>
  <c r="F11" i="1"/>
  <c r="F10" i="1"/>
  <c r="F8" i="1"/>
  <c r="S9" i="1"/>
  <c r="S12" i="1"/>
  <c r="S14" i="1"/>
  <c r="S11" i="1"/>
  <c r="F15" i="1"/>
  <c r="S17" i="1"/>
  <c r="D45" i="1"/>
  <c r="F45" i="1" s="1"/>
  <c r="S8" i="1"/>
  <c r="F14" i="1"/>
  <c r="S16" i="1"/>
  <c r="S7" i="1"/>
  <c r="F17" i="1"/>
  <c r="S13" i="1"/>
  <c r="Q44" i="1"/>
  <c r="S44" i="1" s="1"/>
  <c r="D46" i="1"/>
  <c r="F46" i="1" s="1"/>
  <c r="Q45" i="1"/>
  <c r="S45" i="1" s="1"/>
  <c r="D44" i="1"/>
  <c r="F44" i="1" s="1"/>
  <c r="D47" i="1"/>
  <c r="F47" i="1" s="1"/>
  <c r="D48" i="1"/>
  <c r="F48" i="1" s="1"/>
  <c r="D49" i="1"/>
  <c r="F49" i="1" s="1"/>
  <c r="D50" i="1"/>
  <c r="F50" i="1" s="1"/>
  <c r="D51" i="1"/>
  <c r="F51" i="1" s="1"/>
  <c r="D52" i="1"/>
  <c r="F52" i="1" s="1"/>
  <c r="D53" i="1"/>
  <c r="F53" i="1" s="1"/>
  <c r="F13" i="1"/>
  <c r="Q46" i="1"/>
  <c r="S46" i="1" s="1"/>
  <c r="Q47" i="1"/>
  <c r="S47" i="1" s="1"/>
  <c r="Q48" i="1"/>
  <c r="S48" i="1" s="1"/>
  <c r="Q49" i="1"/>
  <c r="S49" i="1" s="1"/>
  <c r="Q50" i="1"/>
  <c r="S50" i="1" s="1"/>
  <c r="Q51" i="1"/>
  <c r="S51" i="1" s="1"/>
  <c r="Q52" i="1"/>
  <c r="S52" i="1" s="1"/>
  <c r="Q53" i="1"/>
  <c r="S53" i="1" s="1"/>
  <c r="E82" i="1" l="1"/>
  <c r="G82" i="1" s="1"/>
  <c r="E91" i="1"/>
  <c r="G91" i="1" s="1"/>
  <c r="E81" i="1"/>
  <c r="G81" i="1" s="1"/>
  <c r="E90" i="1"/>
  <c r="G90" i="1" s="1"/>
  <c r="E86" i="1"/>
  <c r="G86" i="1" s="1"/>
  <c r="E88" i="1"/>
  <c r="G88" i="1" s="1"/>
  <c r="E87" i="1"/>
  <c r="G87" i="1" s="1"/>
  <c r="E89" i="1"/>
  <c r="G89" i="1" s="1"/>
  <c r="E84" i="1"/>
  <c r="G84" i="1" s="1"/>
  <c r="E83" i="1"/>
  <c r="G83" i="1" s="1"/>
  <c r="E85" i="1"/>
  <c r="G85" i="1" s="1"/>
</calcChain>
</file>

<file path=xl/sharedStrings.xml><?xml version="1.0" encoding="utf-8"?>
<sst xmlns="http://schemas.openxmlformats.org/spreadsheetml/2006/main" count="108" uniqueCount="45">
  <si>
    <t>Venta de Futuros</t>
  </si>
  <si>
    <t>Maíz temprano</t>
  </si>
  <si>
    <t>Maíz tardío</t>
  </si>
  <si>
    <t>Precio de la mercadería (US$/t)</t>
  </si>
  <si>
    <t>Resultado venta de futuro (US$/t)</t>
  </si>
  <si>
    <t>Tasa de Registro (US$/t)</t>
  </si>
  <si>
    <t>Comisiones (US$/t)</t>
  </si>
  <si>
    <t>Resultado Final de venta (US$/t)</t>
  </si>
  <si>
    <t>Futuro MATBA Abril</t>
  </si>
  <si>
    <t>Derechos MATBA-ROFEX</t>
  </si>
  <si>
    <t>Futuro MATBA Julio</t>
  </si>
  <si>
    <t>Tasa de registro</t>
  </si>
  <si>
    <t>0,05% x Valor del Contrato</t>
  </si>
  <si>
    <t>Comisión Corredor</t>
  </si>
  <si>
    <t>Para pesificar</t>
  </si>
  <si>
    <t>Futuro de dólar Abril</t>
  </si>
  <si>
    <t xml:space="preserve">Dólar spot </t>
  </si>
  <si>
    <t>Precio Teórico</t>
  </si>
  <si>
    <t>Comisión futuros de dólar</t>
  </si>
  <si>
    <t>Comisión futuros de maíz</t>
  </si>
  <si>
    <t>Total comisiones</t>
  </si>
  <si>
    <t>Precio objetivo en $</t>
  </si>
  <si>
    <t>Compra de un PUT</t>
  </si>
  <si>
    <t>Resultado del PUT (US$/t)</t>
  </si>
  <si>
    <t>Precio Ejercicio (US$)</t>
  </si>
  <si>
    <t>Prima (US$/t)</t>
  </si>
  <si>
    <t>Primas</t>
  </si>
  <si>
    <t>Tasa de Registro (US$)</t>
  </si>
  <si>
    <t xml:space="preserve">h/ US$ 1 </t>
  </si>
  <si>
    <t>Comisión (US$ / contrato)</t>
  </si>
  <si>
    <t>US$ 1,1 a US$ 3</t>
  </si>
  <si>
    <t>US$ 3,1 a US$ 5</t>
  </si>
  <si>
    <t>más de US$ 5</t>
  </si>
  <si>
    <t>Fence</t>
  </si>
  <si>
    <t>Resultado PUT C (US$/t)</t>
  </si>
  <si>
    <t>Resultado CALL V (US$/t)</t>
  </si>
  <si>
    <t>Tasa Registro (US$/t)</t>
  </si>
  <si>
    <t>Comisión (US$/t)</t>
  </si>
  <si>
    <t>PUT</t>
  </si>
  <si>
    <t>CALL</t>
  </si>
  <si>
    <t>Precio Ejercicio</t>
  </si>
  <si>
    <t>Prima</t>
  </si>
  <si>
    <t>Reemplazar los casilleros señalados en verde</t>
  </si>
  <si>
    <t>US$ / contrato</t>
  </si>
  <si>
    <t>Precio objetivo en $/t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</si>
</sst>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0"/>
      <name val="Franklin Gothic Demi Cond"/>
      <family val="2"/>
    </font>
    <font>
      <sz val="18"/>
      <color theme="1"/>
      <name val="Franklin Gothic Demi Cond"/>
      <family val="2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54D24"/>
        <bgColor indexed="64"/>
      </patternFill>
    </fill>
    <fill>
      <patternFill patternType="solid">
        <fgColor rgb="FFFFE084"/>
        <bgColor indexed="64"/>
      </patternFill>
    </fill>
    <fill>
      <patternFill patternType="solid">
        <fgColor rgb="FFF5A623"/>
        <bgColor indexed="64"/>
      </patternFill>
    </fill>
    <fill>
      <patternFill patternType="solid">
        <fgColor rgb="FFFF673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2" xfId="0" applyBorder="1" applyProtection="1"/>
    <xf numFmtId="0" fontId="0" fillId="0" borderId="3" xfId="0" applyBorder="1" applyProtection="1"/>
    <xf numFmtId="10" fontId="0" fillId="0" borderId="4" xfId="1" applyNumberFormat="1" applyFont="1" applyBorder="1" applyProtection="1"/>
    <xf numFmtId="2" fontId="0" fillId="0" borderId="4" xfId="0" applyNumberFormat="1" applyBorder="1" applyProtection="1"/>
    <xf numFmtId="0" fontId="0" fillId="0" borderId="4" xfId="0" applyBorder="1" applyProtection="1"/>
    <xf numFmtId="2" fontId="0" fillId="0" borderId="6" xfId="0" applyNumberFormat="1" applyBorder="1" applyProtection="1"/>
    <xf numFmtId="2" fontId="0" fillId="0" borderId="8" xfId="0" applyNumberFormat="1" applyBorder="1" applyProtection="1"/>
    <xf numFmtId="0" fontId="0" fillId="6" borderId="3" xfId="0" applyFill="1" applyBorder="1" applyProtection="1"/>
    <xf numFmtId="0" fontId="0" fillId="6" borderId="4" xfId="0" applyFill="1" applyBorder="1" applyProtection="1"/>
    <xf numFmtId="0" fontId="0" fillId="6" borderId="5" xfId="0" applyFill="1" applyBorder="1" applyProtection="1"/>
    <xf numFmtId="0" fontId="0" fillId="6" borderId="6" xfId="0" applyFill="1" applyBorder="1" applyProtection="1"/>
    <xf numFmtId="0" fontId="2" fillId="0" borderId="1" xfId="0" applyFont="1" applyBorder="1" applyProtection="1"/>
    <xf numFmtId="0" fontId="2" fillId="0" borderId="3" xfId="0" applyFont="1" applyBorder="1" applyProtection="1"/>
    <xf numFmtId="0" fontId="0" fillId="7" borderId="0" xfId="0" applyFill="1" applyProtection="1"/>
    <xf numFmtId="2" fontId="0" fillId="7" borderId="0" xfId="0" applyNumberFormat="1" applyFill="1" applyProtection="1"/>
    <xf numFmtId="0" fontId="0" fillId="7" borderId="0" xfId="0" applyFont="1" applyFill="1" applyProtection="1"/>
    <xf numFmtId="0" fontId="0" fillId="8" borderId="0" xfId="0" applyFill="1" applyProtection="1"/>
    <xf numFmtId="2" fontId="0" fillId="8" borderId="0" xfId="0" applyNumberFormat="1" applyFill="1" applyProtection="1"/>
    <xf numFmtId="0" fontId="0" fillId="10" borderId="0" xfId="0" applyFill="1" applyProtection="1"/>
    <xf numFmtId="2" fontId="0" fillId="10" borderId="0" xfId="0" applyNumberFormat="1" applyFill="1" applyProtection="1"/>
    <xf numFmtId="0" fontId="0" fillId="9" borderId="2" xfId="0" applyFill="1" applyBorder="1" applyProtection="1">
      <protection locked="0"/>
    </xf>
    <xf numFmtId="10" fontId="0" fillId="9" borderId="6" xfId="1" applyNumberFormat="1" applyFont="1" applyFill="1" applyBorder="1" applyProtection="1">
      <protection locked="0"/>
    </xf>
    <xf numFmtId="2" fontId="0" fillId="9" borderId="4" xfId="0" applyNumberFormat="1" applyFill="1" applyBorder="1" applyProtection="1">
      <protection locked="0"/>
    </xf>
    <xf numFmtId="0" fontId="0" fillId="11" borderId="0" xfId="0" applyFill="1" applyProtection="1"/>
    <xf numFmtId="2" fontId="0" fillId="11" borderId="0" xfId="0" applyNumberFormat="1" applyFill="1" applyProtection="1"/>
    <xf numFmtId="0" fontId="0" fillId="11" borderId="0" xfId="0" applyFill="1" applyAlignment="1" applyProtection="1">
      <alignment horizontal="center"/>
    </xf>
    <xf numFmtId="0" fontId="2" fillId="0" borderId="5" xfId="0" applyFont="1" applyBorder="1" applyProtection="1"/>
    <xf numFmtId="0" fontId="2" fillId="0" borderId="3" xfId="0" applyFont="1" applyFill="1" applyBorder="1" applyProtection="1"/>
    <xf numFmtId="0" fontId="2" fillId="0" borderId="7" xfId="0" applyFont="1" applyFill="1" applyBorder="1" applyProtection="1"/>
    <xf numFmtId="0" fontId="6" fillId="0" borderId="1" xfId="0" applyFont="1" applyBorder="1" applyProtection="1"/>
    <xf numFmtId="0" fontId="6" fillId="0" borderId="3" xfId="0" applyFont="1" applyBorder="1" applyProtection="1"/>
    <xf numFmtId="0" fontId="6" fillId="0" borderId="5" xfId="0" applyFont="1" applyFill="1" applyBorder="1" applyProtection="1"/>
    <xf numFmtId="0" fontId="5" fillId="4" borderId="0" xfId="0" applyFont="1" applyFill="1" applyAlignment="1" applyProtection="1">
      <alignment horizontal="center" vertical="center" wrapText="1"/>
    </xf>
    <xf numFmtId="0" fontId="5" fillId="5" borderId="0" xfId="0" applyFont="1" applyFill="1" applyAlignment="1" applyProtection="1">
      <alignment horizontal="center" vertical="center" wrapText="1"/>
    </xf>
    <xf numFmtId="0" fontId="5" fillId="3" borderId="0" xfId="0" applyFont="1" applyFill="1" applyAlignment="1" applyProtection="1">
      <alignment horizontal="center" vertical="center" wrapText="1"/>
    </xf>
    <xf numFmtId="0" fontId="0" fillId="12" borderId="2" xfId="0" applyFill="1" applyBorder="1" applyProtection="1">
      <protection locked="0"/>
    </xf>
    <xf numFmtId="0" fontId="0" fillId="12" borderId="4" xfId="0" applyFill="1" applyBorder="1" applyProtection="1">
      <protection locked="0"/>
    </xf>
    <xf numFmtId="0" fontId="0" fillId="12" borderId="6" xfId="0" applyFill="1" applyBorder="1" applyProtection="1">
      <protection locked="0"/>
    </xf>
    <xf numFmtId="1" fontId="0" fillId="12" borderId="2" xfId="0" applyNumberFormat="1" applyFill="1" applyBorder="1" applyProtection="1">
      <protection locked="0"/>
    </xf>
    <xf numFmtId="164" fontId="0" fillId="12" borderId="4" xfId="0" applyNumberFormat="1" applyFill="1" applyBorder="1" applyProtection="1">
      <protection locked="0"/>
    </xf>
    <xf numFmtId="1" fontId="0" fillId="12" borderId="6" xfId="0" applyNumberFormat="1" applyFill="1" applyBorder="1" applyProtection="1">
      <protection locked="0"/>
    </xf>
    <xf numFmtId="10" fontId="0" fillId="12" borderId="6" xfId="1" applyNumberFormat="1" applyFont="1" applyFill="1" applyBorder="1" applyProtection="1">
      <protection locked="0"/>
    </xf>
    <xf numFmtId="2" fontId="0" fillId="12" borderId="4" xfId="0" applyNumberFormat="1" applyFill="1" applyBorder="1" applyProtection="1">
      <protection locked="0"/>
    </xf>
    <xf numFmtId="0" fontId="2" fillId="6" borderId="1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0" fillId="6" borderId="5" xfId="0" applyFill="1" applyBorder="1" applyAlignment="1" applyProtection="1">
      <alignment horizontal="center"/>
    </xf>
    <xf numFmtId="0" fontId="0" fillId="6" borderId="6" xfId="0" applyFill="1" applyBorder="1" applyAlignment="1" applyProtection="1">
      <alignment horizontal="center"/>
    </xf>
    <xf numFmtId="0" fontId="5" fillId="12" borderId="9" xfId="0" applyFont="1" applyFill="1" applyBorder="1" applyAlignment="1" applyProtection="1">
      <alignment horizontal="center" wrapText="1"/>
    </xf>
    <xf numFmtId="0" fontId="5" fillId="12" borderId="10" xfId="0" applyFont="1" applyFill="1" applyBorder="1" applyAlignment="1" applyProtection="1">
      <alignment horizontal="center" wrapText="1"/>
    </xf>
    <xf numFmtId="0" fontId="5" fillId="12" borderId="11" xfId="0" applyFont="1" applyFill="1" applyBorder="1" applyAlignment="1" applyProtection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2800">
                <a:solidFill>
                  <a:sysClr val="windowText" lastClr="000000"/>
                </a:solidFill>
                <a:latin typeface="Franklin Gothic Demi Cond" panose="020B0706030402020204" pitchFamily="34" charset="0"/>
              </a:rPr>
              <a:t>Venta</a:t>
            </a:r>
            <a:r>
              <a:rPr lang="es-AR" sz="2800" baseline="0">
                <a:solidFill>
                  <a:sysClr val="windowText" lastClr="000000"/>
                </a:solidFill>
                <a:latin typeface="Franklin Gothic Demi Cond" panose="020B0706030402020204" pitchFamily="34" charset="0"/>
              </a:rPr>
              <a:t> de futuros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Venta de futuro</c:v>
          </c:tx>
          <c:spPr>
            <a:ln w="3492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'[1]Estrategias (2)'!$B$6:$B$16</c:f>
              <c:numCache>
                <c:formatCode>General</c:formatCode>
                <c:ptCount val="11"/>
                <c:pt idx="0">
                  <c:v>120</c:v>
                </c:pt>
                <c:pt idx="1">
                  <c:v>125</c:v>
                </c:pt>
                <c:pt idx="2">
                  <c:v>130</c:v>
                </c:pt>
                <c:pt idx="3">
                  <c:v>135</c:v>
                </c:pt>
                <c:pt idx="4">
                  <c:v>140</c:v>
                </c:pt>
                <c:pt idx="5">
                  <c:v>145</c:v>
                </c:pt>
                <c:pt idx="6">
                  <c:v>150</c:v>
                </c:pt>
                <c:pt idx="7">
                  <c:v>155</c:v>
                </c:pt>
                <c:pt idx="8">
                  <c:v>160</c:v>
                </c:pt>
                <c:pt idx="9">
                  <c:v>165</c:v>
                </c:pt>
                <c:pt idx="10">
                  <c:v>170</c:v>
                </c:pt>
              </c:numCache>
            </c:numRef>
          </c:cat>
          <c:val>
            <c:numRef>
              <c:f>Hoja1!$F$7:$F$17</c:f>
              <c:numCache>
                <c:formatCode>0.00</c:formatCode>
                <c:ptCount val="11"/>
                <c:pt idx="0">
                  <c:v>139.77850000000001</c:v>
                </c:pt>
                <c:pt idx="1">
                  <c:v>139.76600000000002</c:v>
                </c:pt>
                <c:pt idx="2">
                  <c:v>139.7535</c:v>
                </c:pt>
                <c:pt idx="3">
                  <c:v>139.74100000000001</c:v>
                </c:pt>
                <c:pt idx="4">
                  <c:v>139.72850000000003</c:v>
                </c:pt>
                <c:pt idx="5">
                  <c:v>139.71600000000001</c:v>
                </c:pt>
                <c:pt idx="6">
                  <c:v>139.70350000000002</c:v>
                </c:pt>
                <c:pt idx="7">
                  <c:v>139.691</c:v>
                </c:pt>
                <c:pt idx="8">
                  <c:v>139.67850000000001</c:v>
                </c:pt>
                <c:pt idx="9">
                  <c:v>139.66600000000003</c:v>
                </c:pt>
                <c:pt idx="10">
                  <c:v>139.65350000000001</c:v>
                </c:pt>
              </c:numCache>
            </c:numRef>
          </c:val>
          <c:smooth val="0"/>
        </c:ser>
        <c:ser>
          <c:idx val="1"/>
          <c:order val="1"/>
          <c:tx>
            <c:v>Resultado s/ cobertura</c:v>
          </c:tx>
          <c:spPr>
            <a:ln w="38100" cap="rnd">
              <a:solidFill>
                <a:srgbClr val="F5A623"/>
              </a:solidFill>
              <a:round/>
            </a:ln>
            <a:effectLst/>
          </c:spPr>
          <c:marker>
            <c:symbol val="none"/>
          </c:marker>
          <c:val>
            <c:numRef>
              <c:f>Hoja1!$B$7:$B$17</c:f>
              <c:numCache>
                <c:formatCode>General</c:formatCode>
                <c:ptCount val="11"/>
                <c:pt idx="0">
                  <c:v>120</c:v>
                </c:pt>
                <c:pt idx="1">
                  <c:v>125</c:v>
                </c:pt>
                <c:pt idx="2">
                  <c:v>130</c:v>
                </c:pt>
                <c:pt idx="3">
                  <c:v>135</c:v>
                </c:pt>
                <c:pt idx="4">
                  <c:v>140</c:v>
                </c:pt>
                <c:pt idx="5">
                  <c:v>145</c:v>
                </c:pt>
                <c:pt idx="6">
                  <c:v>150</c:v>
                </c:pt>
                <c:pt idx="7">
                  <c:v>155</c:v>
                </c:pt>
                <c:pt idx="8">
                  <c:v>160</c:v>
                </c:pt>
                <c:pt idx="9">
                  <c:v>165</c:v>
                </c:pt>
                <c:pt idx="10">
                  <c:v>170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9998152"/>
        <c:axId val="889998544"/>
      </c:lineChart>
      <c:catAx>
        <c:axId val="889998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sz="1400">
                    <a:solidFill>
                      <a:sysClr val="windowText" lastClr="000000"/>
                    </a:solidFill>
                  </a:rPr>
                  <a:t>Precio</a:t>
                </a:r>
                <a:r>
                  <a:rPr lang="es-AR" sz="1400" baseline="0">
                    <a:solidFill>
                      <a:sysClr val="windowText" lastClr="000000"/>
                    </a:solidFill>
                  </a:rPr>
                  <a:t> del Maíz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889998544"/>
        <c:crosses val="autoZero"/>
        <c:auto val="1"/>
        <c:lblAlgn val="ctr"/>
        <c:lblOffset val="100"/>
        <c:noMultiLvlLbl val="0"/>
      </c:catAx>
      <c:valAx>
        <c:axId val="889998544"/>
        <c:scaling>
          <c:orientation val="minMax"/>
          <c:max val="18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sz="1400">
                    <a:solidFill>
                      <a:sysClr val="windowText" lastClr="000000"/>
                    </a:solidFill>
                  </a:rPr>
                  <a:t>Resultado en dólares por tonelada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889998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2800">
                <a:solidFill>
                  <a:sysClr val="windowText" lastClr="000000"/>
                </a:solidFill>
                <a:latin typeface="Franklin Gothic Demi Cond" panose="020B0706030402020204" pitchFamily="34" charset="0"/>
              </a:rPr>
              <a:t>Venta de futuros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Resultado s/ cobertura</c:v>
          </c:tx>
          <c:spPr>
            <a:ln w="38100" cap="rnd">
              <a:solidFill>
                <a:srgbClr val="F5A623"/>
              </a:solidFill>
              <a:round/>
            </a:ln>
            <a:effectLst/>
          </c:spPr>
          <c:marker>
            <c:symbol val="none"/>
          </c:marker>
          <c:cat>
            <c:numRef>
              <c:f>'[1]Estrategias (2)'!$O$6:$O$16</c:f>
              <c:numCache>
                <c:formatCode>General</c:formatCode>
                <c:ptCount val="11"/>
                <c:pt idx="0">
                  <c:v>110</c:v>
                </c:pt>
                <c:pt idx="1">
                  <c:v>115</c:v>
                </c:pt>
                <c:pt idx="2">
                  <c:v>120</c:v>
                </c:pt>
                <c:pt idx="3">
                  <c:v>125</c:v>
                </c:pt>
                <c:pt idx="4">
                  <c:v>130</c:v>
                </c:pt>
                <c:pt idx="5">
                  <c:v>135</c:v>
                </c:pt>
                <c:pt idx="6">
                  <c:v>140</c:v>
                </c:pt>
                <c:pt idx="7">
                  <c:v>145</c:v>
                </c:pt>
                <c:pt idx="8">
                  <c:v>150</c:v>
                </c:pt>
                <c:pt idx="9">
                  <c:v>155</c:v>
                </c:pt>
                <c:pt idx="10">
                  <c:v>160</c:v>
                </c:pt>
              </c:numCache>
            </c:numRef>
          </c:cat>
          <c:val>
            <c:numRef>
              <c:f>Hoja1!$O$7:$O$17</c:f>
              <c:numCache>
                <c:formatCode>General</c:formatCode>
                <c:ptCount val="11"/>
                <c:pt idx="0">
                  <c:v>110</c:v>
                </c:pt>
                <c:pt idx="1">
                  <c:v>115</c:v>
                </c:pt>
                <c:pt idx="2">
                  <c:v>120</c:v>
                </c:pt>
                <c:pt idx="3">
                  <c:v>125</c:v>
                </c:pt>
                <c:pt idx="4">
                  <c:v>130</c:v>
                </c:pt>
                <c:pt idx="5">
                  <c:v>135</c:v>
                </c:pt>
                <c:pt idx="6">
                  <c:v>140</c:v>
                </c:pt>
                <c:pt idx="7">
                  <c:v>145</c:v>
                </c:pt>
                <c:pt idx="8">
                  <c:v>150</c:v>
                </c:pt>
                <c:pt idx="9">
                  <c:v>155</c:v>
                </c:pt>
                <c:pt idx="10">
                  <c:v>160</c:v>
                </c:pt>
              </c:numCache>
            </c:numRef>
          </c:val>
          <c:smooth val="0"/>
        </c:ser>
        <c:ser>
          <c:idx val="1"/>
          <c:order val="1"/>
          <c:tx>
            <c:v>Venta de futuro</c:v>
          </c:tx>
          <c:spPr>
            <a:ln w="38100" cap="rnd">
              <a:solidFill>
                <a:srgbClr val="E54D24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'[1]Estrategias (2)'!$O$6:$O$16</c:f>
              <c:numCache>
                <c:formatCode>General</c:formatCode>
                <c:ptCount val="11"/>
                <c:pt idx="0">
                  <c:v>110</c:v>
                </c:pt>
                <c:pt idx="1">
                  <c:v>115</c:v>
                </c:pt>
                <c:pt idx="2">
                  <c:v>120</c:v>
                </c:pt>
                <c:pt idx="3">
                  <c:v>125</c:v>
                </c:pt>
                <c:pt idx="4">
                  <c:v>130</c:v>
                </c:pt>
                <c:pt idx="5">
                  <c:v>135</c:v>
                </c:pt>
                <c:pt idx="6">
                  <c:v>140</c:v>
                </c:pt>
                <c:pt idx="7">
                  <c:v>145</c:v>
                </c:pt>
                <c:pt idx="8">
                  <c:v>150</c:v>
                </c:pt>
                <c:pt idx="9">
                  <c:v>155</c:v>
                </c:pt>
                <c:pt idx="10">
                  <c:v>160</c:v>
                </c:pt>
              </c:numCache>
            </c:numRef>
          </c:cat>
          <c:val>
            <c:numRef>
              <c:f>Hoja1!$S$7:$S$17</c:f>
              <c:numCache>
                <c:formatCode>0.00</c:formatCode>
                <c:ptCount val="11"/>
                <c:pt idx="0">
                  <c:v>132.023</c:v>
                </c:pt>
                <c:pt idx="1">
                  <c:v>132.01050000000001</c:v>
                </c:pt>
                <c:pt idx="2">
                  <c:v>131.99799999999999</c:v>
                </c:pt>
                <c:pt idx="3">
                  <c:v>131.9855</c:v>
                </c:pt>
                <c:pt idx="4">
                  <c:v>131.97300000000001</c:v>
                </c:pt>
                <c:pt idx="5">
                  <c:v>131.9605</c:v>
                </c:pt>
                <c:pt idx="6">
                  <c:v>131.94800000000001</c:v>
                </c:pt>
                <c:pt idx="7">
                  <c:v>131.93549999999999</c:v>
                </c:pt>
                <c:pt idx="8">
                  <c:v>131.923</c:v>
                </c:pt>
                <c:pt idx="9">
                  <c:v>131.91050000000001</c:v>
                </c:pt>
                <c:pt idx="10">
                  <c:v>131.898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9998936"/>
        <c:axId val="889999328"/>
      </c:lineChart>
      <c:catAx>
        <c:axId val="889998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sz="1400">
                    <a:solidFill>
                      <a:sysClr val="windowText" lastClr="000000"/>
                    </a:solidFill>
                  </a:rPr>
                  <a:t>Precio del Maíz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889999328"/>
        <c:crosses val="autoZero"/>
        <c:auto val="1"/>
        <c:lblAlgn val="ctr"/>
        <c:lblOffset val="100"/>
        <c:noMultiLvlLbl val="0"/>
      </c:catAx>
      <c:valAx>
        <c:axId val="889999328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sz="1400">
                    <a:solidFill>
                      <a:sysClr val="windowText" lastClr="000000"/>
                    </a:solidFill>
                  </a:rPr>
                  <a:t>Resultado</a:t>
                </a:r>
                <a:r>
                  <a:rPr lang="es-AR" sz="1400" baseline="0">
                    <a:solidFill>
                      <a:sysClr val="windowText" lastClr="000000"/>
                    </a:solidFill>
                  </a:rPr>
                  <a:t> en dólares por tonelada</a:t>
                </a:r>
                <a:endParaRPr lang="es-AR" sz="1400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889998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>
                <a:solidFill>
                  <a:sysClr val="windowText" lastClr="000000"/>
                </a:solidFill>
                <a:latin typeface="Franklin Gothic Demi Cond" panose="020B0706030402020204" pitchFamily="34" charset="0"/>
              </a:rPr>
              <a:t>Compra de PUT</a:t>
            </a:r>
          </a:p>
        </c:rich>
      </c:tx>
      <c:layout>
        <c:manualLayout>
          <c:xMode val="edge"/>
          <c:yMode val="edge"/>
          <c:x val="0.31722140522875819"/>
          <c:y val="2.61843915343915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Compra PUT</c:v>
          </c:tx>
          <c:spPr>
            <a:ln w="3810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'[1]Estrategias (2)'!$B$42:$B$52</c:f>
              <c:numCache>
                <c:formatCode>General</c:formatCode>
                <c:ptCount val="11"/>
                <c:pt idx="0">
                  <c:v>120</c:v>
                </c:pt>
                <c:pt idx="1">
                  <c:v>125</c:v>
                </c:pt>
                <c:pt idx="2">
                  <c:v>130</c:v>
                </c:pt>
                <c:pt idx="3">
                  <c:v>135</c:v>
                </c:pt>
                <c:pt idx="4">
                  <c:v>140</c:v>
                </c:pt>
                <c:pt idx="5">
                  <c:v>145</c:v>
                </c:pt>
                <c:pt idx="6">
                  <c:v>150</c:v>
                </c:pt>
                <c:pt idx="7">
                  <c:v>155</c:v>
                </c:pt>
                <c:pt idx="8">
                  <c:v>160</c:v>
                </c:pt>
                <c:pt idx="9">
                  <c:v>165</c:v>
                </c:pt>
                <c:pt idx="10">
                  <c:v>170</c:v>
                </c:pt>
              </c:numCache>
            </c:numRef>
          </c:cat>
          <c:val>
            <c:numRef>
              <c:f>Hoja1!$F$44:$F$54</c:f>
              <c:numCache>
                <c:formatCode>0.00</c:formatCode>
                <c:ptCount val="11"/>
                <c:pt idx="0">
                  <c:v>137.42000000000002</c:v>
                </c:pt>
                <c:pt idx="1">
                  <c:v>137.42000000000002</c:v>
                </c:pt>
                <c:pt idx="2">
                  <c:v>137.42000000000002</c:v>
                </c:pt>
                <c:pt idx="3">
                  <c:v>137.42000000000002</c:v>
                </c:pt>
                <c:pt idx="4">
                  <c:v>137.42000000000002</c:v>
                </c:pt>
                <c:pt idx="5">
                  <c:v>141.42000000000002</c:v>
                </c:pt>
                <c:pt idx="6">
                  <c:v>146.42000000000002</c:v>
                </c:pt>
                <c:pt idx="7">
                  <c:v>151.42000000000002</c:v>
                </c:pt>
                <c:pt idx="8">
                  <c:v>156.42000000000002</c:v>
                </c:pt>
                <c:pt idx="9">
                  <c:v>161.42000000000002</c:v>
                </c:pt>
                <c:pt idx="10">
                  <c:v>166.42000000000002</c:v>
                </c:pt>
              </c:numCache>
            </c:numRef>
          </c:val>
          <c:smooth val="0"/>
        </c:ser>
        <c:ser>
          <c:idx val="1"/>
          <c:order val="1"/>
          <c:tx>
            <c:v>Resultado s/ cobertura</c:v>
          </c:tx>
          <c:spPr>
            <a:ln w="31750" cap="rnd">
              <a:solidFill>
                <a:srgbClr val="F5A623"/>
              </a:solidFill>
              <a:round/>
            </a:ln>
            <a:effectLst/>
          </c:spPr>
          <c:marker>
            <c:symbol val="none"/>
          </c:marker>
          <c:val>
            <c:numRef>
              <c:f>'[1]Estrategias (2)'!$B$42:$B$52</c:f>
              <c:numCache>
                <c:formatCode>General</c:formatCode>
                <c:ptCount val="11"/>
                <c:pt idx="0">
                  <c:v>120</c:v>
                </c:pt>
                <c:pt idx="1">
                  <c:v>125</c:v>
                </c:pt>
                <c:pt idx="2">
                  <c:v>130</c:v>
                </c:pt>
                <c:pt idx="3">
                  <c:v>135</c:v>
                </c:pt>
                <c:pt idx="4">
                  <c:v>140</c:v>
                </c:pt>
                <c:pt idx="5">
                  <c:v>145</c:v>
                </c:pt>
                <c:pt idx="6">
                  <c:v>150</c:v>
                </c:pt>
                <c:pt idx="7">
                  <c:v>155</c:v>
                </c:pt>
                <c:pt idx="8">
                  <c:v>160</c:v>
                </c:pt>
                <c:pt idx="9">
                  <c:v>165</c:v>
                </c:pt>
                <c:pt idx="10">
                  <c:v>170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0000504"/>
        <c:axId val="890001680"/>
      </c:lineChart>
      <c:catAx>
        <c:axId val="890000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sz="1400">
                    <a:solidFill>
                      <a:sysClr val="windowText" lastClr="000000"/>
                    </a:solidFill>
                  </a:rPr>
                  <a:t>Precio</a:t>
                </a:r>
                <a:r>
                  <a:rPr lang="es-AR" sz="1400" baseline="0">
                    <a:solidFill>
                      <a:sysClr val="windowText" lastClr="000000"/>
                    </a:solidFill>
                  </a:rPr>
                  <a:t> del Maíz</a:t>
                </a:r>
                <a:endParaRPr lang="es-AR" sz="1400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890001680"/>
        <c:crosses val="autoZero"/>
        <c:auto val="1"/>
        <c:lblAlgn val="ctr"/>
        <c:lblOffset val="100"/>
        <c:noMultiLvlLbl val="0"/>
      </c:catAx>
      <c:valAx>
        <c:axId val="890001680"/>
        <c:scaling>
          <c:orientation val="minMax"/>
          <c:max val="18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sz="1400">
                    <a:solidFill>
                      <a:sysClr val="windowText" lastClr="000000"/>
                    </a:solidFill>
                  </a:rPr>
                  <a:t>Resultado en dólares por tonelada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89000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ysClr val="windowText" lastClr="000000"/>
                </a:solidFill>
                <a:latin typeface="Franklin Gothic Demi Cond" panose="020B0706030402020204" pitchFamily="34" charset="0"/>
                <a:ea typeface="+mn-ea"/>
                <a:cs typeface="+mn-cs"/>
              </a:defRPr>
            </a:pPr>
            <a:r>
              <a:rPr lang="es-AR" sz="2800">
                <a:solidFill>
                  <a:sysClr val="windowText" lastClr="000000"/>
                </a:solidFill>
                <a:latin typeface="Franklin Gothic Demi Cond" panose="020B0706030402020204" pitchFamily="34" charset="0"/>
              </a:rPr>
              <a:t>Compra</a:t>
            </a:r>
            <a:r>
              <a:rPr lang="es-AR" sz="2800" baseline="0">
                <a:solidFill>
                  <a:sysClr val="windowText" lastClr="000000"/>
                </a:solidFill>
                <a:latin typeface="Franklin Gothic Demi Cond" panose="020B0706030402020204" pitchFamily="34" charset="0"/>
              </a:rPr>
              <a:t> de PUT</a:t>
            </a:r>
            <a:endParaRPr lang="es-AR" sz="2800">
              <a:solidFill>
                <a:sysClr val="windowText" lastClr="000000"/>
              </a:solidFill>
              <a:latin typeface="Franklin Gothic Demi Cond" panose="020B07060304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spc="0" baseline="0">
              <a:solidFill>
                <a:sysClr val="windowText" lastClr="000000"/>
              </a:solidFill>
              <a:latin typeface="Franklin Gothic Demi Cond" panose="020B0706030402020204" pitchFamily="34" charset="0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Resultado s/ cobertura</c:v>
          </c:tx>
          <c:spPr>
            <a:ln w="34925" cap="rnd">
              <a:solidFill>
                <a:srgbClr val="F5A623"/>
              </a:solidFill>
              <a:round/>
            </a:ln>
            <a:effectLst/>
          </c:spPr>
          <c:marker>
            <c:symbol val="none"/>
          </c:marker>
          <c:cat>
            <c:numRef>
              <c:f>'[1]Estrategias (2)'!$O$42:$O$52</c:f>
              <c:numCache>
                <c:formatCode>General</c:formatCode>
                <c:ptCount val="11"/>
                <c:pt idx="0">
                  <c:v>110</c:v>
                </c:pt>
                <c:pt idx="1">
                  <c:v>115</c:v>
                </c:pt>
                <c:pt idx="2">
                  <c:v>120</c:v>
                </c:pt>
                <c:pt idx="3">
                  <c:v>125</c:v>
                </c:pt>
                <c:pt idx="4">
                  <c:v>130</c:v>
                </c:pt>
                <c:pt idx="5">
                  <c:v>135</c:v>
                </c:pt>
                <c:pt idx="6">
                  <c:v>140</c:v>
                </c:pt>
                <c:pt idx="7">
                  <c:v>145</c:v>
                </c:pt>
                <c:pt idx="8">
                  <c:v>150</c:v>
                </c:pt>
                <c:pt idx="9">
                  <c:v>155</c:v>
                </c:pt>
                <c:pt idx="10">
                  <c:v>160</c:v>
                </c:pt>
              </c:numCache>
            </c:numRef>
          </c:cat>
          <c:val>
            <c:numRef>
              <c:f>Hoja1!$O$44:$O$54</c:f>
              <c:numCache>
                <c:formatCode>General</c:formatCode>
                <c:ptCount val="11"/>
                <c:pt idx="0">
                  <c:v>110</c:v>
                </c:pt>
                <c:pt idx="1">
                  <c:v>115</c:v>
                </c:pt>
                <c:pt idx="2">
                  <c:v>120</c:v>
                </c:pt>
                <c:pt idx="3">
                  <c:v>125</c:v>
                </c:pt>
                <c:pt idx="4">
                  <c:v>130</c:v>
                </c:pt>
                <c:pt idx="5">
                  <c:v>135</c:v>
                </c:pt>
                <c:pt idx="6">
                  <c:v>140</c:v>
                </c:pt>
                <c:pt idx="7">
                  <c:v>145</c:v>
                </c:pt>
                <c:pt idx="8">
                  <c:v>150</c:v>
                </c:pt>
                <c:pt idx="9">
                  <c:v>155</c:v>
                </c:pt>
                <c:pt idx="10">
                  <c:v>160</c:v>
                </c:pt>
              </c:numCache>
            </c:numRef>
          </c:val>
          <c:smooth val="0"/>
        </c:ser>
        <c:ser>
          <c:idx val="1"/>
          <c:order val="1"/>
          <c:tx>
            <c:v>Compra PUT</c:v>
          </c:tx>
          <c:spPr>
            <a:ln w="38100" cap="rnd">
              <a:solidFill>
                <a:srgbClr val="E54D24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'[1]Estrategias (2)'!$O$42:$O$52</c:f>
              <c:numCache>
                <c:formatCode>General</c:formatCode>
                <c:ptCount val="11"/>
                <c:pt idx="0">
                  <c:v>110</c:v>
                </c:pt>
                <c:pt idx="1">
                  <c:v>115</c:v>
                </c:pt>
                <c:pt idx="2">
                  <c:v>120</c:v>
                </c:pt>
                <c:pt idx="3">
                  <c:v>125</c:v>
                </c:pt>
                <c:pt idx="4">
                  <c:v>130</c:v>
                </c:pt>
                <c:pt idx="5">
                  <c:v>135</c:v>
                </c:pt>
                <c:pt idx="6">
                  <c:v>140</c:v>
                </c:pt>
                <c:pt idx="7">
                  <c:v>145</c:v>
                </c:pt>
                <c:pt idx="8">
                  <c:v>150</c:v>
                </c:pt>
                <c:pt idx="9">
                  <c:v>155</c:v>
                </c:pt>
                <c:pt idx="10">
                  <c:v>160</c:v>
                </c:pt>
              </c:numCache>
            </c:numRef>
          </c:cat>
          <c:val>
            <c:numRef>
              <c:f>Hoja1!$S$44:$S$54</c:f>
              <c:numCache>
                <c:formatCode>0.00</c:formatCode>
                <c:ptCount val="11"/>
                <c:pt idx="0">
                  <c:v>123.64000000000001</c:v>
                </c:pt>
                <c:pt idx="1">
                  <c:v>123.64000000000001</c:v>
                </c:pt>
                <c:pt idx="2">
                  <c:v>123.64000000000001</c:v>
                </c:pt>
                <c:pt idx="3">
                  <c:v>123.64000000000001</c:v>
                </c:pt>
                <c:pt idx="4">
                  <c:v>125.64000000000001</c:v>
                </c:pt>
                <c:pt idx="5">
                  <c:v>130.63999999999999</c:v>
                </c:pt>
                <c:pt idx="6">
                  <c:v>135.63999999999999</c:v>
                </c:pt>
                <c:pt idx="7">
                  <c:v>140.63999999999999</c:v>
                </c:pt>
                <c:pt idx="8">
                  <c:v>145.63999999999999</c:v>
                </c:pt>
                <c:pt idx="9">
                  <c:v>150.63999999999999</c:v>
                </c:pt>
                <c:pt idx="10">
                  <c:v>155.63999999999999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0001288"/>
        <c:axId val="890003248"/>
      </c:lineChart>
      <c:catAx>
        <c:axId val="890001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sz="1400">
                    <a:solidFill>
                      <a:sysClr val="windowText" lastClr="000000"/>
                    </a:solidFill>
                  </a:rPr>
                  <a:t>Precio</a:t>
                </a:r>
                <a:r>
                  <a:rPr lang="es-AR" sz="1400" baseline="0">
                    <a:solidFill>
                      <a:sysClr val="windowText" lastClr="000000"/>
                    </a:solidFill>
                  </a:rPr>
                  <a:t> del Maíz</a:t>
                </a:r>
                <a:endParaRPr lang="es-AR" sz="1400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890003248"/>
        <c:crosses val="autoZero"/>
        <c:auto val="1"/>
        <c:lblAlgn val="ctr"/>
        <c:lblOffset val="100"/>
        <c:noMultiLvlLbl val="0"/>
      </c:catAx>
      <c:valAx>
        <c:axId val="890003248"/>
        <c:scaling>
          <c:orientation val="minMax"/>
          <c:max val="170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Resultado  en dólares por tonelada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890001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ysClr val="windowText" lastClr="000000"/>
                </a:solidFill>
                <a:latin typeface="Franklin Gothic Demi Cond" panose="020B0706030402020204" pitchFamily="34" charset="0"/>
                <a:ea typeface="+mn-ea"/>
                <a:cs typeface="+mn-cs"/>
              </a:defRPr>
            </a:pPr>
            <a:r>
              <a:rPr lang="es-AR" sz="2800">
                <a:solidFill>
                  <a:sysClr val="windowText" lastClr="000000"/>
                </a:solidFill>
                <a:latin typeface="Franklin Gothic Demi Cond" panose="020B0706030402020204" pitchFamily="34" charset="0"/>
              </a:rPr>
              <a:t>Compra de PUT + Venta de</a:t>
            </a:r>
            <a:r>
              <a:rPr lang="es-AR" sz="2800" baseline="0">
                <a:solidFill>
                  <a:sysClr val="windowText" lastClr="000000"/>
                </a:solidFill>
                <a:latin typeface="Franklin Gothic Demi Cond" panose="020B0706030402020204" pitchFamily="34" charset="0"/>
              </a:rPr>
              <a:t> CALL</a:t>
            </a:r>
            <a:endParaRPr lang="es-AR" sz="2800">
              <a:solidFill>
                <a:sysClr val="windowText" lastClr="000000"/>
              </a:solidFill>
              <a:latin typeface="Franklin Gothic Demi Cond" panose="020B07060304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spc="0" baseline="0">
              <a:solidFill>
                <a:sysClr val="windowText" lastClr="000000"/>
              </a:solidFill>
              <a:latin typeface="Franklin Gothic Demi Cond" panose="020B0706030402020204" pitchFamily="34" charset="0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0.13636650326797384"/>
          <c:y val="0.22170370370370371"/>
          <c:w val="0.77412107843137257"/>
          <c:h val="0.62900767195767193"/>
        </c:manualLayout>
      </c:layout>
      <c:lineChart>
        <c:grouping val="standard"/>
        <c:varyColors val="0"/>
        <c:ser>
          <c:idx val="1"/>
          <c:order val="0"/>
          <c:tx>
            <c:v>Compra PUT + Venta CALL</c:v>
          </c:tx>
          <c:spPr>
            <a:ln w="38100" cap="rnd">
              <a:solidFill>
                <a:srgbClr val="E54D24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'[1]Estrategias (2)'!$B$78:$B$88</c:f>
              <c:numCache>
                <c:formatCode>General</c:formatCode>
                <c:ptCount val="11"/>
                <c:pt idx="0">
                  <c:v>120</c:v>
                </c:pt>
                <c:pt idx="1">
                  <c:v>125</c:v>
                </c:pt>
                <c:pt idx="2">
                  <c:v>130</c:v>
                </c:pt>
                <c:pt idx="3">
                  <c:v>135</c:v>
                </c:pt>
                <c:pt idx="4">
                  <c:v>140</c:v>
                </c:pt>
                <c:pt idx="5">
                  <c:v>145</c:v>
                </c:pt>
                <c:pt idx="6">
                  <c:v>150</c:v>
                </c:pt>
                <c:pt idx="7">
                  <c:v>155</c:v>
                </c:pt>
                <c:pt idx="8">
                  <c:v>160</c:v>
                </c:pt>
                <c:pt idx="9">
                  <c:v>165</c:v>
                </c:pt>
                <c:pt idx="10">
                  <c:v>170</c:v>
                </c:pt>
              </c:numCache>
            </c:numRef>
          </c:cat>
          <c:val>
            <c:numRef>
              <c:f>Hoja1!$G$81:$G$91</c:f>
              <c:numCache>
                <c:formatCode>0.00</c:formatCode>
                <c:ptCount val="11"/>
                <c:pt idx="0">
                  <c:v>134.43</c:v>
                </c:pt>
                <c:pt idx="1">
                  <c:v>134.43</c:v>
                </c:pt>
                <c:pt idx="2">
                  <c:v>134.43</c:v>
                </c:pt>
                <c:pt idx="3">
                  <c:v>134.43</c:v>
                </c:pt>
                <c:pt idx="4">
                  <c:v>134.43</c:v>
                </c:pt>
                <c:pt idx="5">
                  <c:v>138.43</c:v>
                </c:pt>
                <c:pt idx="6">
                  <c:v>142.43</c:v>
                </c:pt>
                <c:pt idx="7">
                  <c:v>142.43</c:v>
                </c:pt>
                <c:pt idx="8">
                  <c:v>142.43</c:v>
                </c:pt>
                <c:pt idx="9">
                  <c:v>142.43</c:v>
                </c:pt>
                <c:pt idx="10">
                  <c:v>142.43</c:v>
                </c:pt>
              </c:numCache>
            </c:numRef>
          </c:val>
          <c:smooth val="0"/>
        </c:ser>
        <c:ser>
          <c:idx val="0"/>
          <c:order val="1"/>
          <c:tx>
            <c:v>Resultado s/ cobertura</c:v>
          </c:tx>
          <c:spPr>
            <a:ln w="38100" cap="rnd">
              <a:solidFill>
                <a:srgbClr val="F5A623"/>
              </a:solidFill>
              <a:round/>
            </a:ln>
            <a:effectLst/>
          </c:spPr>
          <c:marker>
            <c:symbol val="none"/>
          </c:marker>
          <c:val>
            <c:numRef>
              <c:f>Hoja1!$B$81:$B$91</c:f>
              <c:numCache>
                <c:formatCode>General</c:formatCode>
                <c:ptCount val="11"/>
                <c:pt idx="0">
                  <c:v>120</c:v>
                </c:pt>
                <c:pt idx="1">
                  <c:v>125</c:v>
                </c:pt>
                <c:pt idx="2">
                  <c:v>130</c:v>
                </c:pt>
                <c:pt idx="3">
                  <c:v>135</c:v>
                </c:pt>
                <c:pt idx="4">
                  <c:v>140</c:v>
                </c:pt>
                <c:pt idx="5">
                  <c:v>145</c:v>
                </c:pt>
                <c:pt idx="6">
                  <c:v>150</c:v>
                </c:pt>
                <c:pt idx="7">
                  <c:v>155</c:v>
                </c:pt>
                <c:pt idx="8">
                  <c:v>160</c:v>
                </c:pt>
                <c:pt idx="9">
                  <c:v>165</c:v>
                </c:pt>
                <c:pt idx="10">
                  <c:v>170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0004032"/>
        <c:axId val="431538000"/>
      </c:lineChart>
      <c:catAx>
        <c:axId val="890004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sz="1400">
                    <a:solidFill>
                      <a:sysClr val="windowText" lastClr="000000"/>
                    </a:solidFill>
                  </a:rPr>
                  <a:t>Precio del Maíz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431538000"/>
        <c:crosses val="autoZero"/>
        <c:auto val="1"/>
        <c:lblAlgn val="ctr"/>
        <c:lblOffset val="100"/>
        <c:noMultiLvlLbl val="0"/>
      </c:catAx>
      <c:valAx>
        <c:axId val="431538000"/>
        <c:scaling>
          <c:orientation val="minMax"/>
          <c:max val="18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sz="1400">
                    <a:solidFill>
                      <a:sysClr val="windowText" lastClr="000000"/>
                    </a:solidFill>
                  </a:rPr>
                  <a:t>Resultado en dólares por tonelada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890004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3193790849673205E-2"/>
          <c:y val="0.14697407407407412"/>
          <c:w val="0.85096535947712415"/>
          <c:h val="7.70029100529100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2800" b="0" i="0" baseline="0">
                <a:solidFill>
                  <a:sysClr val="windowText" lastClr="000000"/>
                </a:solidFill>
                <a:effectLst/>
                <a:latin typeface="Franklin Gothic Demi Cond" panose="020B0706030402020204" pitchFamily="34" charset="0"/>
              </a:rPr>
              <a:t>Compra de PUT + Venta de CALL</a:t>
            </a:r>
            <a:endParaRPr lang="es-AR" sz="2000">
              <a:solidFill>
                <a:sysClr val="windowText" lastClr="000000"/>
              </a:solidFill>
              <a:effectLst/>
              <a:latin typeface="Franklin Gothic Demi Cond" panose="020B07060304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Resultado s/ cobertura</c:v>
          </c:tx>
          <c:spPr>
            <a:ln w="38100" cap="rnd">
              <a:solidFill>
                <a:srgbClr val="F5A623"/>
              </a:solidFill>
              <a:round/>
            </a:ln>
            <a:effectLst/>
          </c:spPr>
          <c:marker>
            <c:symbol val="none"/>
          </c:marker>
          <c:cat>
            <c:numRef>
              <c:f>'[1]Estrategias (2)'!$O$78:$O$88</c:f>
              <c:numCache>
                <c:formatCode>General</c:formatCode>
                <c:ptCount val="11"/>
                <c:pt idx="0">
                  <c:v>110</c:v>
                </c:pt>
                <c:pt idx="1">
                  <c:v>115</c:v>
                </c:pt>
                <c:pt idx="2">
                  <c:v>120</c:v>
                </c:pt>
                <c:pt idx="3">
                  <c:v>125</c:v>
                </c:pt>
                <c:pt idx="4">
                  <c:v>130</c:v>
                </c:pt>
                <c:pt idx="5">
                  <c:v>135</c:v>
                </c:pt>
                <c:pt idx="6">
                  <c:v>140</c:v>
                </c:pt>
                <c:pt idx="7">
                  <c:v>145</c:v>
                </c:pt>
                <c:pt idx="8">
                  <c:v>150</c:v>
                </c:pt>
                <c:pt idx="9">
                  <c:v>155</c:v>
                </c:pt>
                <c:pt idx="10">
                  <c:v>160</c:v>
                </c:pt>
              </c:numCache>
            </c:numRef>
          </c:cat>
          <c:val>
            <c:numRef>
              <c:f>Hoja1!$O$81:$O$91</c:f>
              <c:numCache>
                <c:formatCode>General</c:formatCode>
                <c:ptCount val="11"/>
                <c:pt idx="0">
                  <c:v>110</c:v>
                </c:pt>
                <c:pt idx="1">
                  <c:v>115</c:v>
                </c:pt>
                <c:pt idx="2">
                  <c:v>120</c:v>
                </c:pt>
                <c:pt idx="3">
                  <c:v>125</c:v>
                </c:pt>
                <c:pt idx="4">
                  <c:v>130</c:v>
                </c:pt>
                <c:pt idx="5">
                  <c:v>135</c:v>
                </c:pt>
                <c:pt idx="6">
                  <c:v>140</c:v>
                </c:pt>
                <c:pt idx="7">
                  <c:v>145</c:v>
                </c:pt>
                <c:pt idx="8">
                  <c:v>150</c:v>
                </c:pt>
                <c:pt idx="9">
                  <c:v>155</c:v>
                </c:pt>
                <c:pt idx="10">
                  <c:v>160</c:v>
                </c:pt>
              </c:numCache>
            </c:numRef>
          </c:val>
          <c:smooth val="0"/>
        </c:ser>
        <c:ser>
          <c:idx val="3"/>
          <c:order val="1"/>
          <c:tx>
            <c:v>Compra de PUT + Venta de CALL</c:v>
          </c:tx>
          <c:spPr>
            <a:ln w="38100" cap="rnd">
              <a:solidFill>
                <a:srgbClr val="E54D24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'[1]Estrategias (2)'!$O$78:$O$88</c:f>
              <c:numCache>
                <c:formatCode>General</c:formatCode>
                <c:ptCount val="11"/>
                <c:pt idx="0">
                  <c:v>110</c:v>
                </c:pt>
                <c:pt idx="1">
                  <c:v>115</c:v>
                </c:pt>
                <c:pt idx="2">
                  <c:v>120</c:v>
                </c:pt>
                <c:pt idx="3">
                  <c:v>125</c:v>
                </c:pt>
                <c:pt idx="4">
                  <c:v>130</c:v>
                </c:pt>
                <c:pt idx="5">
                  <c:v>135</c:v>
                </c:pt>
                <c:pt idx="6">
                  <c:v>140</c:v>
                </c:pt>
                <c:pt idx="7">
                  <c:v>145</c:v>
                </c:pt>
                <c:pt idx="8">
                  <c:v>150</c:v>
                </c:pt>
                <c:pt idx="9">
                  <c:v>155</c:v>
                </c:pt>
                <c:pt idx="10">
                  <c:v>160</c:v>
                </c:pt>
              </c:numCache>
            </c:numRef>
          </c:cat>
          <c:val>
            <c:numRef>
              <c:f>Hoja1!$T$81:$T$91</c:f>
              <c:numCache>
                <c:formatCode>0.00</c:formatCode>
                <c:ptCount val="11"/>
                <c:pt idx="0">
                  <c:v>124.25</c:v>
                </c:pt>
                <c:pt idx="1">
                  <c:v>124.25</c:v>
                </c:pt>
                <c:pt idx="2">
                  <c:v>124.25</c:v>
                </c:pt>
                <c:pt idx="3">
                  <c:v>124.25</c:v>
                </c:pt>
                <c:pt idx="4">
                  <c:v>126.25</c:v>
                </c:pt>
                <c:pt idx="5">
                  <c:v>131.24999999999997</c:v>
                </c:pt>
                <c:pt idx="6">
                  <c:v>136.24999999999997</c:v>
                </c:pt>
                <c:pt idx="7">
                  <c:v>141.24999999999997</c:v>
                </c:pt>
                <c:pt idx="8">
                  <c:v>144.24999999999997</c:v>
                </c:pt>
                <c:pt idx="9">
                  <c:v>144.24999999999997</c:v>
                </c:pt>
                <c:pt idx="10">
                  <c:v>144.24999999999997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533296"/>
        <c:axId val="431531728"/>
      </c:lineChart>
      <c:catAx>
        <c:axId val="431533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sz="1400">
                    <a:solidFill>
                      <a:sysClr val="windowText" lastClr="000000"/>
                    </a:solidFill>
                  </a:rPr>
                  <a:t>Precio del Maíz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431531728"/>
        <c:crosses val="autoZero"/>
        <c:auto val="1"/>
        <c:lblAlgn val="ctr"/>
        <c:lblOffset val="100"/>
        <c:noMultiLvlLbl val="0"/>
      </c:catAx>
      <c:valAx>
        <c:axId val="431531728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Resultado en dólares por tonelada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431533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763841" y="4161603"/>
    <xdr:ext cx="6120000" cy="3780000"/>
    <xdr:graphicFrame macro="">
      <xdr:nvGraphicFramePr>
        <xdr:cNvPr id="3" name="Gráfico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6425357" y="4177590"/>
    <xdr:ext cx="6120000" cy="3780000"/>
    <xdr:graphicFrame macro="">
      <xdr:nvGraphicFramePr>
        <xdr:cNvPr id="4" name="Gráfico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733426" y="11925860"/>
    <xdr:ext cx="6120000" cy="3780000"/>
    <xdr:graphicFrame macro="">
      <xdr:nvGraphicFramePr>
        <xdr:cNvPr id="5" name="Gráfico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16467444" y="11926740"/>
    <xdr:ext cx="6120000" cy="3780000"/>
    <xdr:graphicFrame macro="">
      <xdr:nvGraphicFramePr>
        <xdr:cNvPr id="6" name="Gráfico 5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  <xdr:absoluteAnchor>
    <xdr:pos x="745992" y="19667627"/>
    <xdr:ext cx="6120000" cy="3780000"/>
    <xdr:graphicFrame macro="">
      <xdr:nvGraphicFramePr>
        <xdr:cNvPr id="8" name="Gráfico 7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absoluteAnchor>
  <xdr:absoluteAnchor>
    <xdr:pos x="16440790" y="19689055"/>
    <xdr:ext cx="6120000" cy="3780000"/>
    <xdr:graphicFrame macro="">
      <xdr:nvGraphicFramePr>
        <xdr:cNvPr id="9" name="Gráfico 8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YEE%20-%20IYEE/Privado/Doc%20Javier/Estrategias%20de%20comercializaci&#243;n%20maiz/Estrategi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t 1ra"/>
      <sheetName val="put 1ra"/>
      <sheetName val="fence 1ra"/>
      <sheetName val="fut 2da"/>
      <sheetName val="put 2da"/>
      <sheetName val="Fence 2da"/>
      <sheetName val="Carry"/>
      <sheetName val="Estrategias (2)"/>
      <sheetName val="Estrategias"/>
      <sheetName val="Hoja4"/>
      <sheetName val="Gráfico3"/>
      <sheetName val="Hoja1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>
        <row r="6">
          <cell r="B6">
            <v>120</v>
          </cell>
          <cell r="O6">
            <v>110</v>
          </cell>
        </row>
        <row r="7">
          <cell r="B7">
            <v>125</v>
          </cell>
          <cell r="O7">
            <v>115</v>
          </cell>
        </row>
        <row r="8">
          <cell r="B8">
            <v>130</v>
          </cell>
          <cell r="O8">
            <v>120</v>
          </cell>
        </row>
        <row r="9">
          <cell r="B9">
            <v>135</v>
          </cell>
          <cell r="O9">
            <v>125</v>
          </cell>
        </row>
        <row r="10">
          <cell r="B10">
            <v>140</v>
          </cell>
          <cell r="O10">
            <v>130</v>
          </cell>
        </row>
        <row r="11">
          <cell r="B11">
            <v>145</v>
          </cell>
          <cell r="O11">
            <v>135</v>
          </cell>
        </row>
        <row r="12">
          <cell r="B12">
            <v>150</v>
          </cell>
          <cell r="O12">
            <v>140</v>
          </cell>
        </row>
        <row r="13">
          <cell r="B13">
            <v>155</v>
          </cell>
          <cell r="O13">
            <v>145</v>
          </cell>
        </row>
        <row r="14">
          <cell r="B14">
            <v>160</v>
          </cell>
          <cell r="O14">
            <v>150</v>
          </cell>
        </row>
        <row r="15">
          <cell r="B15">
            <v>165</v>
          </cell>
          <cell r="O15">
            <v>155</v>
          </cell>
        </row>
        <row r="16">
          <cell r="B16">
            <v>170</v>
          </cell>
          <cell r="O16">
            <v>160</v>
          </cell>
        </row>
        <row r="42">
          <cell r="B42">
            <v>120</v>
          </cell>
          <cell r="O42">
            <v>110</v>
          </cell>
        </row>
        <row r="43">
          <cell r="B43">
            <v>125</v>
          </cell>
          <cell r="O43">
            <v>115</v>
          </cell>
        </row>
        <row r="44">
          <cell r="B44">
            <v>130</v>
          </cell>
          <cell r="O44">
            <v>120</v>
          </cell>
        </row>
        <row r="45">
          <cell r="B45">
            <v>135</v>
          </cell>
          <cell r="O45">
            <v>125</v>
          </cell>
        </row>
        <row r="46">
          <cell r="B46">
            <v>140</v>
          </cell>
          <cell r="O46">
            <v>130</v>
          </cell>
        </row>
        <row r="47">
          <cell r="B47">
            <v>145</v>
          </cell>
          <cell r="O47">
            <v>135</v>
          </cell>
        </row>
        <row r="48">
          <cell r="B48">
            <v>150</v>
          </cell>
          <cell r="O48">
            <v>140</v>
          </cell>
        </row>
        <row r="49">
          <cell r="B49">
            <v>155</v>
          </cell>
          <cell r="O49">
            <v>145</v>
          </cell>
        </row>
        <row r="50">
          <cell r="B50">
            <v>160</v>
          </cell>
          <cell r="O50">
            <v>150</v>
          </cell>
        </row>
        <row r="51">
          <cell r="B51">
            <v>165</v>
          </cell>
          <cell r="O51">
            <v>155</v>
          </cell>
        </row>
        <row r="52">
          <cell r="B52">
            <v>170</v>
          </cell>
          <cell r="O52">
            <v>160</v>
          </cell>
        </row>
        <row r="78">
          <cell r="B78">
            <v>120</v>
          </cell>
          <cell r="O78">
            <v>110</v>
          </cell>
        </row>
        <row r="79">
          <cell r="B79">
            <v>125</v>
          </cell>
          <cell r="O79">
            <v>115</v>
          </cell>
        </row>
        <row r="80">
          <cell r="B80">
            <v>130</v>
          </cell>
          <cell r="O80">
            <v>120</v>
          </cell>
        </row>
        <row r="81">
          <cell r="B81">
            <v>135</v>
          </cell>
          <cell r="O81">
            <v>125</v>
          </cell>
        </row>
        <row r="82">
          <cell r="B82">
            <v>140</v>
          </cell>
          <cell r="O82">
            <v>130</v>
          </cell>
        </row>
        <row r="83">
          <cell r="B83">
            <v>145</v>
          </cell>
          <cell r="O83">
            <v>135</v>
          </cell>
        </row>
        <row r="84">
          <cell r="B84">
            <v>150</v>
          </cell>
          <cell r="O84">
            <v>140</v>
          </cell>
        </row>
        <row r="85">
          <cell r="B85">
            <v>155</v>
          </cell>
          <cell r="O85">
            <v>145</v>
          </cell>
        </row>
        <row r="86">
          <cell r="B86">
            <v>160</v>
          </cell>
          <cell r="O86">
            <v>150</v>
          </cell>
        </row>
        <row r="87">
          <cell r="B87">
            <v>165</v>
          </cell>
          <cell r="O87">
            <v>155</v>
          </cell>
        </row>
        <row r="88">
          <cell r="B88">
            <v>170</v>
          </cell>
          <cell r="O88">
            <v>160</v>
          </cell>
        </row>
      </sheetData>
      <sheetData sheetId="8"/>
      <sheetData sheetId="9"/>
      <sheetData sheetId="10" refreshError="1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W95"/>
  <sheetViews>
    <sheetView showGridLines="0" tabSelected="1" zoomScale="70" zoomScaleNormal="70" workbookViewId="0">
      <selection activeCell="W82" sqref="W82"/>
    </sheetView>
  </sheetViews>
  <sheetFormatPr baseColWidth="10" defaultRowHeight="15" x14ac:dyDescent="0.25"/>
  <cols>
    <col min="1" max="1" width="11.42578125" style="24"/>
    <col min="2" max="7" width="16.140625" style="24" customWidth="1"/>
    <col min="8" max="8" width="33.42578125" style="24" bestFit="1" customWidth="1"/>
    <col min="9" max="9" width="33.7109375" style="24" bestFit="1" customWidth="1"/>
    <col min="10" max="11" width="11.42578125" style="24"/>
    <col min="12" max="12" width="20.42578125" style="24" customWidth="1"/>
    <col min="13" max="13" width="16.7109375" style="24" customWidth="1"/>
    <col min="14" max="14" width="11.42578125" style="24"/>
    <col min="15" max="20" width="16.140625" style="24" customWidth="1"/>
    <col min="21" max="22" width="33.7109375" style="24" bestFit="1" customWidth="1"/>
    <col min="23" max="16384" width="11.42578125" style="24"/>
  </cols>
  <sheetData>
    <row r="1" spans="2:23" ht="15.75" x14ac:dyDescent="0.25">
      <c r="B1" s="52" t="s">
        <v>42</v>
      </c>
      <c r="C1" s="53"/>
      <c r="D1" s="54"/>
    </row>
    <row r="3" spans="2:23" ht="30" x14ac:dyDescent="0.4">
      <c r="B3" s="46" t="s">
        <v>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</row>
    <row r="4" spans="2:23" ht="24" x14ac:dyDescent="0.25">
      <c r="B4" s="47" t="s">
        <v>1</v>
      </c>
      <c r="C4" s="47"/>
      <c r="D4" s="47"/>
      <c r="E4" s="47"/>
      <c r="F4" s="47"/>
      <c r="G4" s="14"/>
      <c r="H4" s="15"/>
      <c r="I4" s="14"/>
      <c r="J4" s="14"/>
      <c r="K4" s="14"/>
      <c r="L4" s="14"/>
      <c r="M4" s="14"/>
      <c r="N4" s="14"/>
      <c r="O4" s="47" t="s">
        <v>2</v>
      </c>
      <c r="P4" s="47"/>
      <c r="Q4" s="47"/>
      <c r="R4" s="47"/>
      <c r="S4" s="47"/>
      <c r="T4" s="14"/>
      <c r="U4" s="14"/>
      <c r="V4" s="14"/>
      <c r="W4" s="14"/>
    </row>
    <row r="5" spans="2:23" x14ac:dyDescent="0.2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2:23" ht="47.25" x14ac:dyDescent="0.25">
      <c r="B6" s="33" t="s">
        <v>3</v>
      </c>
      <c r="C6" s="33" t="s">
        <v>4</v>
      </c>
      <c r="D6" s="34" t="s">
        <v>5</v>
      </c>
      <c r="E6" s="34" t="s">
        <v>6</v>
      </c>
      <c r="F6" s="35" t="s">
        <v>7</v>
      </c>
      <c r="G6" s="14"/>
      <c r="H6" s="14"/>
      <c r="I6" s="14"/>
      <c r="J6" s="14"/>
      <c r="K6" s="14"/>
      <c r="L6" s="14"/>
      <c r="M6" s="14"/>
      <c r="N6" s="14"/>
      <c r="O6" s="33" t="s">
        <v>3</v>
      </c>
      <c r="P6" s="33" t="s">
        <v>4</v>
      </c>
      <c r="Q6" s="34" t="s">
        <v>5</v>
      </c>
      <c r="R6" s="34" t="s">
        <v>6</v>
      </c>
      <c r="S6" s="35" t="s">
        <v>7</v>
      </c>
      <c r="T6" s="14"/>
      <c r="U6" s="14"/>
      <c r="V6" s="14"/>
      <c r="W6" s="14"/>
    </row>
    <row r="7" spans="2:23" x14ac:dyDescent="0.25">
      <c r="B7" s="17">
        <v>120</v>
      </c>
      <c r="C7" s="17">
        <f t="shared" ref="C7:C17" si="0">$I$7-B7</f>
        <v>20.5</v>
      </c>
      <c r="D7" s="18">
        <f t="shared" ref="D7:D17" si="1">$I$7*$I$8</f>
        <v>7.0250000000000007E-2</v>
      </c>
      <c r="E7" s="18">
        <f>$I$7*$I$9+B7*$I$9</f>
        <v>0.65125</v>
      </c>
      <c r="F7" s="18">
        <f t="shared" ref="F7:F17" si="2">B7+C7-D7-E7</f>
        <v>139.77850000000001</v>
      </c>
      <c r="G7" s="14"/>
      <c r="H7" s="12" t="s">
        <v>8</v>
      </c>
      <c r="I7" s="21">
        <v>140.5</v>
      </c>
      <c r="J7" s="14"/>
      <c r="K7" s="14"/>
      <c r="L7" s="44" t="s">
        <v>9</v>
      </c>
      <c r="M7" s="45"/>
      <c r="N7" s="14"/>
      <c r="O7" s="17">
        <v>110</v>
      </c>
      <c r="P7" s="17">
        <f t="shared" ref="P7:P17" si="3">$V$7-O7</f>
        <v>22.699999999999989</v>
      </c>
      <c r="Q7" s="18">
        <f t="shared" ref="Q7:Q17" si="4">$I$7*$V$8</f>
        <v>7.0250000000000007E-2</v>
      </c>
      <c r="R7" s="18">
        <f>$V$7*$V$9+O7*$I$9</f>
        <v>0.60675000000000001</v>
      </c>
      <c r="S7" s="18">
        <f>O7+P7-Q7-R7</f>
        <v>132.023</v>
      </c>
      <c r="T7" s="14"/>
      <c r="U7" s="12" t="s">
        <v>10</v>
      </c>
      <c r="V7" s="36">
        <v>132.69999999999999</v>
      </c>
      <c r="W7" s="14"/>
    </row>
    <row r="8" spans="2:23" x14ac:dyDescent="0.25">
      <c r="B8" s="17">
        <v>125</v>
      </c>
      <c r="C8" s="17">
        <f t="shared" si="0"/>
        <v>15.5</v>
      </c>
      <c r="D8" s="18">
        <f t="shared" si="1"/>
        <v>7.0250000000000007E-2</v>
      </c>
      <c r="E8" s="18">
        <f t="shared" ref="E8:E17" si="5">$I$7*$I$9+B8*$I$9</f>
        <v>0.66375000000000006</v>
      </c>
      <c r="F8" s="18">
        <f t="shared" si="2"/>
        <v>139.76600000000002</v>
      </c>
      <c r="G8" s="14"/>
      <c r="H8" s="13" t="s">
        <v>11</v>
      </c>
      <c r="I8" s="3">
        <v>5.0000000000000001E-4</v>
      </c>
      <c r="J8" s="14"/>
      <c r="K8" s="14"/>
      <c r="L8" s="50" t="s">
        <v>12</v>
      </c>
      <c r="M8" s="51"/>
      <c r="N8" s="14"/>
      <c r="O8" s="17">
        <v>115</v>
      </c>
      <c r="P8" s="17">
        <f t="shared" si="3"/>
        <v>17.699999999999989</v>
      </c>
      <c r="Q8" s="18">
        <f t="shared" si="4"/>
        <v>7.0250000000000007E-2</v>
      </c>
      <c r="R8" s="18">
        <f t="shared" ref="R8:R17" si="6">$V$7*$V$9+O8*$I$9</f>
        <v>0.61925000000000008</v>
      </c>
      <c r="S8" s="18">
        <f t="shared" ref="S8:S17" si="7">O8+P8-Q8-R8</f>
        <v>132.01050000000001</v>
      </c>
      <c r="T8" s="14"/>
      <c r="U8" s="13" t="s">
        <v>11</v>
      </c>
      <c r="V8" s="3">
        <v>5.0000000000000001E-4</v>
      </c>
      <c r="W8" s="14"/>
    </row>
    <row r="9" spans="2:23" x14ac:dyDescent="0.25">
      <c r="B9" s="17">
        <v>130</v>
      </c>
      <c r="C9" s="17">
        <f t="shared" si="0"/>
        <v>10.5</v>
      </c>
      <c r="D9" s="18">
        <f t="shared" si="1"/>
        <v>7.0250000000000007E-2</v>
      </c>
      <c r="E9" s="18">
        <f t="shared" si="5"/>
        <v>0.67625000000000002</v>
      </c>
      <c r="F9" s="18">
        <f t="shared" si="2"/>
        <v>139.7535</v>
      </c>
      <c r="G9" s="14"/>
      <c r="H9" s="27" t="s">
        <v>13</v>
      </c>
      <c r="I9" s="22">
        <v>2.5000000000000001E-3</v>
      </c>
      <c r="J9" s="14"/>
      <c r="K9" s="14"/>
      <c r="L9" s="14"/>
      <c r="M9" s="14"/>
      <c r="N9" s="14"/>
      <c r="O9" s="17">
        <v>120</v>
      </c>
      <c r="P9" s="17">
        <f t="shared" si="3"/>
        <v>12.699999999999989</v>
      </c>
      <c r="Q9" s="18">
        <f t="shared" si="4"/>
        <v>7.0250000000000007E-2</v>
      </c>
      <c r="R9" s="18">
        <f t="shared" si="6"/>
        <v>0.63175000000000003</v>
      </c>
      <c r="S9" s="18">
        <f t="shared" si="7"/>
        <v>131.99799999999999</v>
      </c>
      <c r="T9" s="14"/>
      <c r="U9" s="27" t="s">
        <v>13</v>
      </c>
      <c r="V9" s="42">
        <v>2.5000000000000001E-3</v>
      </c>
      <c r="W9" s="14"/>
    </row>
    <row r="10" spans="2:23" x14ac:dyDescent="0.25">
      <c r="B10" s="17">
        <v>135</v>
      </c>
      <c r="C10" s="17">
        <f t="shared" si="0"/>
        <v>5.5</v>
      </c>
      <c r="D10" s="18">
        <f t="shared" si="1"/>
        <v>7.0250000000000007E-2</v>
      </c>
      <c r="E10" s="18">
        <f t="shared" si="5"/>
        <v>0.68874999999999997</v>
      </c>
      <c r="F10" s="18">
        <f t="shared" si="2"/>
        <v>139.74100000000001</v>
      </c>
      <c r="G10" s="14"/>
      <c r="H10" s="14"/>
      <c r="I10" s="14"/>
      <c r="J10" s="14"/>
      <c r="K10" s="14"/>
      <c r="L10" s="14"/>
      <c r="M10" s="14"/>
      <c r="N10" s="14"/>
      <c r="O10" s="17">
        <v>125</v>
      </c>
      <c r="P10" s="17">
        <f t="shared" si="3"/>
        <v>7.6999999999999886</v>
      </c>
      <c r="Q10" s="18">
        <f t="shared" si="4"/>
        <v>7.0250000000000007E-2</v>
      </c>
      <c r="R10" s="18">
        <f t="shared" si="6"/>
        <v>0.64424999999999999</v>
      </c>
      <c r="S10" s="18">
        <f t="shared" si="7"/>
        <v>131.9855</v>
      </c>
      <c r="T10" s="14"/>
      <c r="U10" s="14"/>
      <c r="V10" s="14"/>
      <c r="W10" s="14"/>
    </row>
    <row r="11" spans="2:23" x14ac:dyDescent="0.25">
      <c r="B11" s="17">
        <v>140</v>
      </c>
      <c r="C11" s="17">
        <f t="shared" si="0"/>
        <v>0.5</v>
      </c>
      <c r="D11" s="18">
        <f t="shared" si="1"/>
        <v>7.0250000000000007E-2</v>
      </c>
      <c r="E11" s="18">
        <f t="shared" si="5"/>
        <v>0.70125000000000004</v>
      </c>
      <c r="F11" s="18">
        <f t="shared" si="2"/>
        <v>139.72850000000003</v>
      </c>
      <c r="G11" s="14"/>
      <c r="H11" s="48" t="s">
        <v>14</v>
      </c>
      <c r="I11" s="49"/>
      <c r="J11" s="14"/>
      <c r="K11" s="14"/>
      <c r="L11" s="14"/>
      <c r="M11" s="14"/>
      <c r="N11" s="14"/>
      <c r="O11" s="17">
        <v>130</v>
      </c>
      <c r="P11" s="17">
        <f t="shared" si="3"/>
        <v>2.6999999999999886</v>
      </c>
      <c r="Q11" s="18">
        <f t="shared" si="4"/>
        <v>7.0250000000000007E-2</v>
      </c>
      <c r="R11" s="18">
        <f t="shared" si="6"/>
        <v>0.65674999999999994</v>
      </c>
      <c r="S11" s="18">
        <f t="shared" si="7"/>
        <v>131.97300000000001</v>
      </c>
      <c r="T11" s="14"/>
      <c r="U11" s="48" t="s">
        <v>14</v>
      </c>
      <c r="V11" s="49"/>
      <c r="W11" s="16"/>
    </row>
    <row r="12" spans="2:23" x14ac:dyDescent="0.25">
      <c r="B12" s="17">
        <v>145</v>
      </c>
      <c r="C12" s="17">
        <f t="shared" si="0"/>
        <v>-4.5</v>
      </c>
      <c r="D12" s="18">
        <f t="shared" si="1"/>
        <v>7.0250000000000007E-2</v>
      </c>
      <c r="E12" s="18">
        <f t="shared" si="5"/>
        <v>0.71375</v>
      </c>
      <c r="F12" s="18">
        <f t="shared" si="2"/>
        <v>139.71600000000001</v>
      </c>
      <c r="G12" s="14"/>
      <c r="H12" s="13" t="s">
        <v>15</v>
      </c>
      <c r="I12" s="23">
        <v>66.45</v>
      </c>
      <c r="J12" s="14"/>
      <c r="K12" s="14"/>
      <c r="L12" s="14"/>
      <c r="M12" s="14"/>
      <c r="N12" s="14"/>
      <c r="O12" s="17">
        <v>135</v>
      </c>
      <c r="P12" s="17">
        <f t="shared" si="3"/>
        <v>-2.3000000000000114</v>
      </c>
      <c r="Q12" s="18">
        <f t="shared" si="4"/>
        <v>7.0250000000000007E-2</v>
      </c>
      <c r="R12" s="18">
        <f t="shared" si="6"/>
        <v>0.66925000000000001</v>
      </c>
      <c r="S12" s="18">
        <f t="shared" si="7"/>
        <v>131.9605</v>
      </c>
      <c r="T12" s="15"/>
      <c r="U12" s="13" t="s">
        <v>15</v>
      </c>
      <c r="V12" s="37">
        <f>73.35</f>
        <v>73.349999999999994</v>
      </c>
      <c r="W12" s="14"/>
    </row>
    <row r="13" spans="2:23" x14ac:dyDescent="0.25">
      <c r="B13" s="17">
        <v>150</v>
      </c>
      <c r="C13" s="17">
        <f t="shared" si="0"/>
        <v>-9.5</v>
      </c>
      <c r="D13" s="18">
        <f t="shared" si="1"/>
        <v>7.0250000000000007E-2</v>
      </c>
      <c r="E13" s="18">
        <f t="shared" si="5"/>
        <v>0.72625000000000006</v>
      </c>
      <c r="F13" s="18">
        <f t="shared" si="2"/>
        <v>139.70350000000002</v>
      </c>
      <c r="G13" s="14"/>
      <c r="H13" s="13" t="s">
        <v>16</v>
      </c>
      <c r="I13" s="23">
        <v>62.3</v>
      </c>
      <c r="J13" s="14"/>
      <c r="K13" s="14"/>
      <c r="L13" s="14"/>
      <c r="M13" s="14"/>
      <c r="N13" s="14"/>
      <c r="O13" s="17">
        <v>140</v>
      </c>
      <c r="P13" s="17">
        <f t="shared" si="3"/>
        <v>-7.3000000000000114</v>
      </c>
      <c r="Q13" s="18">
        <f t="shared" si="4"/>
        <v>7.0250000000000007E-2</v>
      </c>
      <c r="R13" s="18">
        <f t="shared" si="6"/>
        <v>0.68175000000000008</v>
      </c>
      <c r="S13" s="18">
        <f t="shared" si="7"/>
        <v>131.94800000000001</v>
      </c>
      <c r="T13" s="14"/>
      <c r="U13" s="13" t="s">
        <v>16</v>
      </c>
      <c r="V13" s="43">
        <v>62.3</v>
      </c>
      <c r="W13" s="14"/>
    </row>
    <row r="14" spans="2:23" x14ac:dyDescent="0.25">
      <c r="B14" s="17">
        <v>155</v>
      </c>
      <c r="C14" s="17">
        <f t="shared" si="0"/>
        <v>-14.5</v>
      </c>
      <c r="D14" s="18">
        <f t="shared" si="1"/>
        <v>7.0250000000000007E-2</v>
      </c>
      <c r="E14" s="18">
        <f t="shared" si="5"/>
        <v>0.73875000000000002</v>
      </c>
      <c r="F14" s="18">
        <f t="shared" si="2"/>
        <v>139.691</v>
      </c>
      <c r="G14" s="14"/>
      <c r="H14" s="27" t="s">
        <v>17</v>
      </c>
      <c r="I14" s="6">
        <f>I7*I12</f>
        <v>9336.2250000000004</v>
      </c>
      <c r="J14" s="14"/>
      <c r="K14" s="14"/>
      <c r="L14" s="14"/>
      <c r="M14" s="14"/>
      <c r="N14" s="14"/>
      <c r="O14" s="17">
        <v>145</v>
      </c>
      <c r="P14" s="17">
        <f t="shared" si="3"/>
        <v>-12.300000000000011</v>
      </c>
      <c r="Q14" s="18">
        <f t="shared" si="4"/>
        <v>7.0250000000000007E-2</v>
      </c>
      <c r="R14" s="18">
        <f t="shared" si="6"/>
        <v>0.69425000000000003</v>
      </c>
      <c r="S14" s="18">
        <f t="shared" si="7"/>
        <v>131.93549999999999</v>
      </c>
      <c r="T14" s="14"/>
      <c r="U14" s="27" t="s">
        <v>17</v>
      </c>
      <c r="V14" s="6">
        <f>V7*V12</f>
        <v>9733.5449999999983</v>
      </c>
      <c r="W14" s="14"/>
    </row>
    <row r="15" spans="2:23" x14ac:dyDescent="0.25">
      <c r="B15" s="17">
        <v>160</v>
      </c>
      <c r="C15" s="17">
        <f t="shared" si="0"/>
        <v>-19.5</v>
      </c>
      <c r="D15" s="18">
        <f t="shared" si="1"/>
        <v>7.0250000000000007E-2</v>
      </c>
      <c r="E15" s="18">
        <f t="shared" si="5"/>
        <v>0.75124999999999997</v>
      </c>
      <c r="F15" s="18">
        <f t="shared" si="2"/>
        <v>139.67850000000001</v>
      </c>
      <c r="G15" s="14"/>
      <c r="H15" s="28" t="s">
        <v>18</v>
      </c>
      <c r="I15" s="4">
        <f>(I14*I9)*2</f>
        <v>46.681125000000002</v>
      </c>
      <c r="J15" s="14"/>
      <c r="K15" s="14"/>
      <c r="L15" s="14"/>
      <c r="M15" s="14"/>
      <c r="N15" s="14"/>
      <c r="O15" s="17">
        <v>150</v>
      </c>
      <c r="P15" s="17">
        <f t="shared" si="3"/>
        <v>-17.300000000000011</v>
      </c>
      <c r="Q15" s="18">
        <f t="shared" si="4"/>
        <v>7.0250000000000007E-2</v>
      </c>
      <c r="R15" s="18">
        <f t="shared" si="6"/>
        <v>0.70674999999999999</v>
      </c>
      <c r="S15" s="18">
        <f t="shared" si="7"/>
        <v>131.923</v>
      </c>
      <c r="T15" s="14"/>
      <c r="U15" s="28" t="s">
        <v>18</v>
      </c>
      <c r="V15" s="4">
        <f>(V14*V9)*2</f>
        <v>48.66772499999999</v>
      </c>
      <c r="W15" s="14"/>
    </row>
    <row r="16" spans="2:23" x14ac:dyDescent="0.25">
      <c r="B16" s="17">
        <v>165</v>
      </c>
      <c r="C16" s="17">
        <f t="shared" si="0"/>
        <v>-24.5</v>
      </c>
      <c r="D16" s="18">
        <f t="shared" si="1"/>
        <v>7.0250000000000007E-2</v>
      </c>
      <c r="E16" s="18">
        <f t="shared" si="5"/>
        <v>0.76375000000000004</v>
      </c>
      <c r="F16" s="18">
        <f t="shared" si="2"/>
        <v>139.66600000000003</v>
      </c>
      <c r="G16" s="14"/>
      <c r="H16" s="28" t="s">
        <v>19</v>
      </c>
      <c r="I16" s="4">
        <f>AVERAGE(E7:E17)*I13</f>
        <v>44.466625000000001</v>
      </c>
      <c r="J16" s="14"/>
      <c r="K16" s="14"/>
      <c r="L16" s="14"/>
      <c r="M16" s="14"/>
      <c r="N16" s="14"/>
      <c r="O16" s="17">
        <v>155</v>
      </c>
      <c r="P16" s="17">
        <f t="shared" si="3"/>
        <v>-22.300000000000011</v>
      </c>
      <c r="Q16" s="18">
        <f t="shared" si="4"/>
        <v>7.0250000000000007E-2</v>
      </c>
      <c r="R16" s="18">
        <f t="shared" si="6"/>
        <v>0.71924999999999994</v>
      </c>
      <c r="S16" s="18">
        <f t="shared" si="7"/>
        <v>131.91050000000001</v>
      </c>
      <c r="T16" s="14"/>
      <c r="U16" s="28" t="s">
        <v>19</v>
      </c>
      <c r="V16" s="4">
        <f>AVERAGE(R7:R17)*V13</f>
        <v>41.694274999999998</v>
      </c>
      <c r="W16" s="14"/>
    </row>
    <row r="17" spans="2:23" ht="15.75" thickBot="1" x14ac:dyDescent="0.3">
      <c r="B17" s="17">
        <v>170</v>
      </c>
      <c r="C17" s="17">
        <f t="shared" si="0"/>
        <v>-29.5</v>
      </c>
      <c r="D17" s="18">
        <f t="shared" si="1"/>
        <v>7.0250000000000007E-2</v>
      </c>
      <c r="E17" s="18">
        <f t="shared" si="5"/>
        <v>0.77625</v>
      </c>
      <c r="F17" s="18">
        <f t="shared" si="2"/>
        <v>139.65350000000001</v>
      </c>
      <c r="G17" s="15"/>
      <c r="H17" s="29" t="s">
        <v>20</v>
      </c>
      <c r="I17" s="7">
        <f>I16+I15</f>
        <v>91.147750000000002</v>
      </c>
      <c r="J17" s="14"/>
      <c r="K17" s="14"/>
      <c r="L17" s="14"/>
      <c r="M17" s="14"/>
      <c r="N17" s="14"/>
      <c r="O17" s="17">
        <v>160</v>
      </c>
      <c r="P17" s="17">
        <f t="shared" si="3"/>
        <v>-27.300000000000011</v>
      </c>
      <c r="Q17" s="18">
        <f t="shared" si="4"/>
        <v>7.0250000000000007E-2</v>
      </c>
      <c r="R17" s="18">
        <f t="shared" si="6"/>
        <v>0.73175000000000001</v>
      </c>
      <c r="S17" s="18">
        <f t="shared" si="7"/>
        <v>131.898</v>
      </c>
      <c r="T17" s="15"/>
      <c r="U17" s="29" t="s">
        <v>20</v>
      </c>
      <c r="V17" s="7">
        <f>V16+V15</f>
        <v>90.361999999999995</v>
      </c>
      <c r="W17" s="14"/>
    </row>
    <row r="18" spans="2:23" ht="15.75" thickTop="1" x14ac:dyDescent="0.25">
      <c r="B18" s="14"/>
      <c r="C18" s="14"/>
      <c r="D18" s="15"/>
      <c r="E18" s="15"/>
      <c r="F18" s="15"/>
      <c r="G18" s="15"/>
      <c r="H18" s="32" t="s">
        <v>44</v>
      </c>
      <c r="I18" s="6">
        <f>I14-I17</f>
        <v>9245.0772500000003</v>
      </c>
      <c r="J18" s="14"/>
      <c r="K18" s="14"/>
      <c r="L18" s="14"/>
      <c r="M18" s="14"/>
      <c r="N18" s="14"/>
      <c r="O18" s="14"/>
      <c r="P18" s="14"/>
      <c r="Q18" s="15"/>
      <c r="R18" s="15"/>
      <c r="S18" s="15"/>
      <c r="T18" s="15"/>
      <c r="U18" s="32" t="s">
        <v>21</v>
      </c>
      <c r="V18" s="6">
        <f>V14-V17</f>
        <v>9643.1829999999991</v>
      </c>
      <c r="W18" s="14"/>
    </row>
    <row r="19" spans="2:23" s="19" customFormat="1" x14ac:dyDescent="0.25">
      <c r="D19" s="20"/>
      <c r="E19" s="20"/>
      <c r="F19" s="20"/>
      <c r="G19" s="20"/>
      <c r="Q19" s="20"/>
      <c r="R19" s="20"/>
      <c r="S19" s="20"/>
      <c r="T19" s="20"/>
    </row>
    <row r="20" spans="2:23" s="19" customFormat="1" x14ac:dyDescent="0.25">
      <c r="D20" s="20"/>
      <c r="E20" s="20"/>
      <c r="F20" s="20"/>
      <c r="G20" s="20"/>
      <c r="Q20" s="20"/>
      <c r="R20" s="20"/>
      <c r="S20" s="20"/>
      <c r="T20" s="20"/>
    </row>
    <row r="21" spans="2:23" s="19" customFormat="1" x14ac:dyDescent="0.25">
      <c r="D21" s="20"/>
      <c r="E21" s="20"/>
      <c r="F21" s="20"/>
      <c r="G21" s="20"/>
      <c r="Q21" s="20"/>
      <c r="R21" s="20"/>
      <c r="S21" s="20"/>
      <c r="T21" s="20"/>
    </row>
    <row r="22" spans="2:23" s="19" customFormat="1" x14ac:dyDescent="0.25">
      <c r="D22" s="20"/>
      <c r="E22" s="20"/>
      <c r="F22" s="20"/>
      <c r="G22" s="20"/>
      <c r="Q22" s="20"/>
      <c r="R22" s="20"/>
      <c r="S22" s="20"/>
      <c r="T22" s="20"/>
    </row>
    <row r="23" spans="2:23" s="19" customFormat="1" x14ac:dyDescent="0.25">
      <c r="D23" s="20"/>
      <c r="E23" s="20"/>
      <c r="F23" s="20"/>
      <c r="G23" s="20"/>
      <c r="Q23" s="20"/>
      <c r="R23" s="20"/>
      <c r="S23" s="20"/>
      <c r="T23" s="20"/>
    </row>
    <row r="24" spans="2:23" s="19" customFormat="1" x14ac:dyDescent="0.25">
      <c r="D24" s="20"/>
      <c r="E24" s="20"/>
      <c r="F24" s="20"/>
      <c r="G24" s="20"/>
      <c r="Q24" s="20"/>
      <c r="R24" s="20"/>
      <c r="S24" s="20"/>
      <c r="T24" s="20"/>
    </row>
    <row r="25" spans="2:23" s="19" customFormat="1" x14ac:dyDescent="0.25">
      <c r="D25" s="20"/>
      <c r="E25" s="20"/>
      <c r="F25" s="20"/>
      <c r="G25" s="20"/>
      <c r="Q25" s="20"/>
      <c r="R25" s="20"/>
      <c r="S25" s="20"/>
      <c r="T25" s="20"/>
    </row>
    <row r="26" spans="2:23" s="19" customFormat="1" x14ac:dyDescent="0.25">
      <c r="D26" s="20"/>
      <c r="E26" s="20"/>
      <c r="F26" s="20"/>
      <c r="G26" s="20"/>
      <c r="Q26" s="20"/>
      <c r="R26" s="20"/>
      <c r="S26" s="20"/>
      <c r="T26" s="20"/>
    </row>
    <row r="27" spans="2:23" s="19" customFormat="1" x14ac:dyDescent="0.25">
      <c r="D27" s="20"/>
      <c r="E27" s="20"/>
      <c r="F27" s="20"/>
      <c r="G27" s="20"/>
      <c r="Q27" s="20"/>
      <c r="R27" s="20"/>
      <c r="S27" s="20"/>
      <c r="T27" s="20"/>
    </row>
    <row r="28" spans="2:23" s="19" customFormat="1" x14ac:dyDescent="0.25">
      <c r="D28" s="20"/>
      <c r="E28" s="20"/>
      <c r="F28" s="20"/>
      <c r="G28" s="20"/>
      <c r="Q28" s="20"/>
      <c r="R28" s="20"/>
      <c r="S28" s="20"/>
      <c r="T28" s="20"/>
    </row>
    <row r="29" spans="2:23" s="19" customFormat="1" x14ac:dyDescent="0.25">
      <c r="D29" s="20"/>
      <c r="E29" s="20"/>
      <c r="F29" s="20"/>
      <c r="G29" s="20"/>
      <c r="Q29" s="20"/>
      <c r="R29" s="20"/>
      <c r="S29" s="20"/>
      <c r="T29" s="20"/>
    </row>
    <row r="30" spans="2:23" s="19" customFormat="1" x14ac:dyDescent="0.25">
      <c r="D30" s="20"/>
      <c r="E30" s="20"/>
      <c r="F30" s="20"/>
      <c r="G30" s="20"/>
      <c r="Q30" s="20"/>
      <c r="R30" s="20"/>
      <c r="S30" s="20"/>
      <c r="T30" s="20"/>
    </row>
    <row r="31" spans="2:23" s="19" customFormat="1" x14ac:dyDescent="0.25">
      <c r="D31" s="20"/>
      <c r="E31" s="20"/>
      <c r="F31" s="20"/>
      <c r="G31" s="20"/>
      <c r="Q31" s="20"/>
      <c r="R31" s="20"/>
      <c r="S31" s="20"/>
      <c r="T31" s="20"/>
    </row>
    <row r="32" spans="2:23" s="19" customFormat="1" x14ac:dyDescent="0.25">
      <c r="D32" s="20"/>
      <c r="E32" s="20"/>
      <c r="F32" s="20"/>
      <c r="G32" s="20"/>
      <c r="Q32" s="20"/>
      <c r="R32" s="20"/>
      <c r="S32" s="20"/>
      <c r="T32" s="20"/>
    </row>
    <row r="33" spans="2:23" s="19" customFormat="1" x14ac:dyDescent="0.25">
      <c r="D33" s="20"/>
      <c r="E33" s="20"/>
      <c r="F33" s="20"/>
      <c r="G33" s="20"/>
      <c r="Q33" s="20"/>
      <c r="R33" s="20"/>
      <c r="S33" s="20"/>
      <c r="T33" s="20"/>
    </row>
    <row r="34" spans="2:23" s="19" customFormat="1" x14ac:dyDescent="0.25">
      <c r="D34" s="20"/>
      <c r="E34" s="20"/>
      <c r="F34" s="20"/>
      <c r="G34" s="20"/>
      <c r="Q34" s="20"/>
      <c r="R34" s="20"/>
      <c r="S34" s="20"/>
      <c r="T34" s="20"/>
    </row>
    <row r="35" spans="2:23" s="19" customFormat="1" x14ac:dyDescent="0.25">
      <c r="D35" s="20"/>
      <c r="E35" s="20"/>
      <c r="F35" s="20"/>
      <c r="G35" s="20"/>
      <c r="Q35" s="20"/>
      <c r="R35" s="20"/>
      <c r="S35" s="20"/>
      <c r="T35" s="20"/>
    </row>
    <row r="36" spans="2:23" s="19" customFormat="1" x14ac:dyDescent="0.25">
      <c r="D36" s="20"/>
      <c r="E36" s="20"/>
      <c r="F36" s="20"/>
      <c r="G36" s="20"/>
      <c r="Q36" s="20"/>
      <c r="R36" s="20"/>
      <c r="S36" s="20"/>
      <c r="T36" s="20"/>
    </row>
    <row r="37" spans="2:23" s="19" customFormat="1" x14ac:dyDescent="0.25">
      <c r="D37" s="20"/>
      <c r="E37" s="20"/>
      <c r="F37" s="20"/>
      <c r="G37" s="20"/>
      <c r="Q37" s="20"/>
      <c r="R37" s="20"/>
      <c r="S37" s="20"/>
      <c r="T37" s="20"/>
    </row>
    <row r="38" spans="2:23" s="19" customFormat="1" x14ac:dyDescent="0.25">
      <c r="D38" s="20"/>
      <c r="E38" s="20"/>
      <c r="F38" s="20"/>
      <c r="G38" s="20"/>
      <c r="Q38" s="20"/>
      <c r="R38" s="20"/>
      <c r="S38" s="20"/>
      <c r="T38" s="20"/>
    </row>
    <row r="40" spans="2:23" ht="30" x14ac:dyDescent="0.4">
      <c r="B40" s="46" t="s">
        <v>22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</row>
    <row r="41" spans="2:23" ht="24" x14ac:dyDescent="0.25">
      <c r="B41" s="47" t="s">
        <v>1</v>
      </c>
      <c r="C41" s="47"/>
      <c r="D41" s="47"/>
      <c r="E41" s="47"/>
      <c r="F41" s="47"/>
      <c r="O41" s="47" t="s">
        <v>2</v>
      </c>
      <c r="P41" s="47"/>
      <c r="Q41" s="47"/>
      <c r="R41" s="47"/>
      <c r="S41" s="47"/>
    </row>
    <row r="43" spans="2:23" ht="47.25" x14ac:dyDescent="0.25">
      <c r="B43" s="33" t="s">
        <v>3</v>
      </c>
      <c r="C43" s="33" t="s">
        <v>23</v>
      </c>
      <c r="D43" s="34" t="s">
        <v>5</v>
      </c>
      <c r="E43" s="34" t="s">
        <v>6</v>
      </c>
      <c r="F43" s="35" t="s">
        <v>7</v>
      </c>
      <c r="O43" s="33" t="s">
        <v>3</v>
      </c>
      <c r="P43" s="33" t="s">
        <v>23</v>
      </c>
      <c r="Q43" s="34" t="s">
        <v>5</v>
      </c>
      <c r="R43" s="34" t="s">
        <v>6</v>
      </c>
      <c r="S43" s="35" t="s">
        <v>7</v>
      </c>
    </row>
    <row r="44" spans="2:23" x14ac:dyDescent="0.25">
      <c r="B44" s="17">
        <v>120</v>
      </c>
      <c r="C44" s="17">
        <f t="shared" ref="C44:C54" si="8">IF(B44&gt;$I$44,-$I$45,$I$44-B44-$I$45)</f>
        <v>18</v>
      </c>
      <c r="D44" s="17">
        <f t="shared" ref="D44:D54" si="9">$I$46</f>
        <v>0.02</v>
      </c>
      <c r="E44" s="18">
        <f t="shared" ref="E44:E54" si="10">($I$47/100)*2</f>
        <v>0.6</v>
      </c>
      <c r="F44" s="18">
        <f t="shared" ref="F44:F54" si="11">B44+C44--D44-E44</f>
        <v>137.42000000000002</v>
      </c>
      <c r="H44" s="12" t="s">
        <v>24</v>
      </c>
      <c r="I44" s="36">
        <v>141</v>
      </c>
      <c r="L44" s="44" t="s">
        <v>9</v>
      </c>
      <c r="M44" s="45"/>
      <c r="O44" s="17">
        <v>110</v>
      </c>
      <c r="P44" s="17">
        <f t="shared" ref="P44:P54" si="12">IF(O44&gt;$V$44,-$V$45,$V$44-O44-$V$45)</f>
        <v>14.2</v>
      </c>
      <c r="Q44" s="18">
        <f>$V$46</f>
        <v>0.04</v>
      </c>
      <c r="R44" s="18">
        <f>($V$47/100)*2</f>
        <v>0.6</v>
      </c>
      <c r="S44" s="18">
        <f>O44+P44--Q44-R44</f>
        <v>123.64000000000001</v>
      </c>
      <c r="U44" s="12" t="s">
        <v>24</v>
      </c>
      <c r="V44" s="39">
        <v>128</v>
      </c>
    </row>
    <row r="45" spans="2:23" x14ac:dyDescent="0.25">
      <c r="B45" s="17">
        <v>125</v>
      </c>
      <c r="C45" s="17">
        <f t="shared" si="8"/>
        <v>13</v>
      </c>
      <c r="D45" s="17">
        <f t="shared" si="9"/>
        <v>0.02</v>
      </c>
      <c r="E45" s="18">
        <f t="shared" si="10"/>
        <v>0.6</v>
      </c>
      <c r="F45" s="18">
        <f t="shared" si="11"/>
        <v>137.42000000000002</v>
      </c>
      <c r="H45" s="13" t="s">
        <v>25</v>
      </c>
      <c r="I45" s="37">
        <v>3</v>
      </c>
      <c r="L45" s="8" t="s">
        <v>26</v>
      </c>
      <c r="M45" s="9" t="s">
        <v>43</v>
      </c>
      <c r="O45" s="17">
        <v>115</v>
      </c>
      <c r="P45" s="17">
        <f t="shared" si="12"/>
        <v>9.1999999999999993</v>
      </c>
      <c r="Q45" s="18">
        <f t="shared" ref="Q45:Q54" si="13">$V$46</f>
        <v>0.04</v>
      </c>
      <c r="R45" s="18">
        <f t="shared" ref="R45:R54" si="14">($V$47/100)*2</f>
        <v>0.6</v>
      </c>
      <c r="S45" s="18">
        <f t="shared" ref="S45:S54" si="15">O45+P45--Q45-R45</f>
        <v>123.64000000000001</v>
      </c>
      <c r="U45" s="13" t="s">
        <v>25</v>
      </c>
      <c r="V45" s="40">
        <v>3.8</v>
      </c>
    </row>
    <row r="46" spans="2:23" x14ac:dyDescent="0.25">
      <c r="B46" s="17">
        <v>130</v>
      </c>
      <c r="C46" s="17">
        <f t="shared" si="8"/>
        <v>8</v>
      </c>
      <c r="D46" s="17">
        <f t="shared" si="9"/>
        <v>0.02</v>
      </c>
      <c r="E46" s="18">
        <f t="shared" si="10"/>
        <v>0.6</v>
      </c>
      <c r="F46" s="18">
        <f t="shared" si="11"/>
        <v>137.42000000000002</v>
      </c>
      <c r="H46" s="13" t="s">
        <v>27</v>
      </c>
      <c r="I46" s="5">
        <f>IF(I45&gt;5,M49/100,IF(I45&gt;3,M48/100,IF(I45&gt;1,M47/100,M46/100)))</f>
        <v>0.02</v>
      </c>
      <c r="L46" s="8" t="s">
        <v>28</v>
      </c>
      <c r="M46" s="9">
        <v>1</v>
      </c>
      <c r="O46" s="17">
        <v>120</v>
      </c>
      <c r="P46" s="17">
        <f t="shared" si="12"/>
        <v>4.2</v>
      </c>
      <c r="Q46" s="18">
        <f t="shared" si="13"/>
        <v>0.04</v>
      </c>
      <c r="R46" s="18">
        <f t="shared" si="14"/>
        <v>0.6</v>
      </c>
      <c r="S46" s="18">
        <f t="shared" si="15"/>
        <v>123.64000000000001</v>
      </c>
      <c r="U46" s="13" t="s">
        <v>27</v>
      </c>
      <c r="V46" s="4">
        <f>IF(V45&gt;5,M49/100,IF(V45&gt;3,M48/100,IF(V45&gt;1,M47/100,M46/100)))</f>
        <v>0.04</v>
      </c>
    </row>
    <row r="47" spans="2:23" x14ac:dyDescent="0.25">
      <c r="B47" s="17">
        <v>135</v>
      </c>
      <c r="C47" s="17">
        <f t="shared" si="8"/>
        <v>3</v>
      </c>
      <c r="D47" s="17">
        <f t="shared" si="9"/>
        <v>0.02</v>
      </c>
      <c r="E47" s="18">
        <f t="shared" si="10"/>
        <v>0.6</v>
      </c>
      <c r="F47" s="18">
        <f t="shared" si="11"/>
        <v>137.42000000000002</v>
      </c>
      <c r="H47" s="27" t="s">
        <v>29</v>
      </c>
      <c r="I47" s="38">
        <v>30</v>
      </c>
      <c r="L47" s="8" t="s">
        <v>30</v>
      </c>
      <c r="M47" s="9">
        <v>2</v>
      </c>
      <c r="O47" s="17">
        <v>125</v>
      </c>
      <c r="P47" s="17">
        <f t="shared" si="12"/>
        <v>-0.79999999999999982</v>
      </c>
      <c r="Q47" s="18">
        <f t="shared" si="13"/>
        <v>0.04</v>
      </c>
      <c r="R47" s="18">
        <f t="shared" si="14"/>
        <v>0.6</v>
      </c>
      <c r="S47" s="18">
        <f t="shared" si="15"/>
        <v>123.64000000000001</v>
      </c>
      <c r="U47" s="27" t="s">
        <v>29</v>
      </c>
      <c r="V47" s="41">
        <v>30</v>
      </c>
    </row>
    <row r="48" spans="2:23" x14ac:dyDescent="0.25">
      <c r="B48" s="17">
        <v>140</v>
      </c>
      <c r="C48" s="17">
        <f t="shared" si="8"/>
        <v>-2</v>
      </c>
      <c r="D48" s="17">
        <f t="shared" si="9"/>
        <v>0.02</v>
      </c>
      <c r="E48" s="18">
        <f t="shared" si="10"/>
        <v>0.6</v>
      </c>
      <c r="F48" s="18">
        <f t="shared" si="11"/>
        <v>137.42000000000002</v>
      </c>
      <c r="H48" s="19"/>
      <c r="I48" s="19"/>
      <c r="L48" s="8" t="s">
        <v>31</v>
      </c>
      <c r="M48" s="9">
        <v>4</v>
      </c>
      <c r="O48" s="17">
        <v>130</v>
      </c>
      <c r="P48" s="17">
        <f t="shared" si="12"/>
        <v>-3.8</v>
      </c>
      <c r="Q48" s="18">
        <f t="shared" si="13"/>
        <v>0.04</v>
      </c>
      <c r="R48" s="18">
        <f t="shared" si="14"/>
        <v>0.6</v>
      </c>
      <c r="S48" s="18">
        <f t="shared" si="15"/>
        <v>125.64000000000001</v>
      </c>
    </row>
    <row r="49" spans="2:19" x14ac:dyDescent="0.25">
      <c r="B49" s="17">
        <v>145</v>
      </c>
      <c r="C49" s="17">
        <f t="shared" si="8"/>
        <v>-3</v>
      </c>
      <c r="D49" s="17">
        <f t="shared" si="9"/>
        <v>0.02</v>
      </c>
      <c r="E49" s="18">
        <f t="shared" si="10"/>
        <v>0.6</v>
      </c>
      <c r="F49" s="18">
        <f t="shared" si="11"/>
        <v>141.42000000000002</v>
      </c>
      <c r="L49" s="10" t="s">
        <v>32</v>
      </c>
      <c r="M49" s="11">
        <v>6</v>
      </c>
      <c r="O49" s="17">
        <v>135</v>
      </c>
      <c r="P49" s="17">
        <f t="shared" si="12"/>
        <v>-3.8</v>
      </c>
      <c r="Q49" s="18">
        <f t="shared" si="13"/>
        <v>0.04</v>
      </c>
      <c r="R49" s="18">
        <f t="shared" si="14"/>
        <v>0.6</v>
      </c>
      <c r="S49" s="18">
        <f t="shared" si="15"/>
        <v>130.63999999999999</v>
      </c>
    </row>
    <row r="50" spans="2:19" x14ac:dyDescent="0.25">
      <c r="B50" s="17">
        <v>150</v>
      </c>
      <c r="C50" s="17">
        <f t="shared" si="8"/>
        <v>-3</v>
      </c>
      <c r="D50" s="17">
        <f t="shared" si="9"/>
        <v>0.02</v>
      </c>
      <c r="E50" s="18">
        <f t="shared" si="10"/>
        <v>0.6</v>
      </c>
      <c r="F50" s="18">
        <f t="shared" si="11"/>
        <v>146.42000000000002</v>
      </c>
      <c r="O50" s="17">
        <v>140</v>
      </c>
      <c r="P50" s="17">
        <f t="shared" si="12"/>
        <v>-3.8</v>
      </c>
      <c r="Q50" s="18">
        <f t="shared" si="13"/>
        <v>0.04</v>
      </c>
      <c r="R50" s="18">
        <f t="shared" si="14"/>
        <v>0.6</v>
      </c>
      <c r="S50" s="18">
        <f t="shared" si="15"/>
        <v>135.63999999999999</v>
      </c>
    </row>
    <row r="51" spans="2:19" x14ac:dyDescent="0.25">
      <c r="B51" s="17">
        <v>155</v>
      </c>
      <c r="C51" s="17">
        <f t="shared" si="8"/>
        <v>-3</v>
      </c>
      <c r="D51" s="17">
        <f t="shared" si="9"/>
        <v>0.02</v>
      </c>
      <c r="E51" s="18">
        <f t="shared" si="10"/>
        <v>0.6</v>
      </c>
      <c r="F51" s="18">
        <f t="shared" si="11"/>
        <v>151.42000000000002</v>
      </c>
      <c r="O51" s="17">
        <v>145</v>
      </c>
      <c r="P51" s="17">
        <f t="shared" si="12"/>
        <v>-3.8</v>
      </c>
      <c r="Q51" s="18">
        <f t="shared" si="13"/>
        <v>0.04</v>
      </c>
      <c r="R51" s="18">
        <f t="shared" si="14"/>
        <v>0.6</v>
      </c>
      <c r="S51" s="18">
        <f t="shared" si="15"/>
        <v>140.63999999999999</v>
      </c>
    </row>
    <row r="52" spans="2:19" x14ac:dyDescent="0.25">
      <c r="B52" s="17">
        <v>160</v>
      </c>
      <c r="C52" s="17">
        <f t="shared" si="8"/>
        <v>-3</v>
      </c>
      <c r="D52" s="17">
        <f t="shared" si="9"/>
        <v>0.02</v>
      </c>
      <c r="E52" s="18">
        <f t="shared" si="10"/>
        <v>0.6</v>
      </c>
      <c r="F52" s="18">
        <f t="shared" si="11"/>
        <v>156.42000000000002</v>
      </c>
      <c r="O52" s="17">
        <v>150</v>
      </c>
      <c r="P52" s="17">
        <f t="shared" si="12"/>
        <v>-3.8</v>
      </c>
      <c r="Q52" s="18">
        <f t="shared" si="13"/>
        <v>0.04</v>
      </c>
      <c r="R52" s="18">
        <f t="shared" si="14"/>
        <v>0.6</v>
      </c>
      <c r="S52" s="18">
        <f t="shared" si="15"/>
        <v>145.63999999999999</v>
      </c>
    </row>
    <row r="53" spans="2:19" x14ac:dyDescent="0.25">
      <c r="B53" s="17">
        <v>165</v>
      </c>
      <c r="C53" s="17">
        <f t="shared" si="8"/>
        <v>-3</v>
      </c>
      <c r="D53" s="17">
        <f t="shared" si="9"/>
        <v>0.02</v>
      </c>
      <c r="E53" s="18">
        <f t="shared" si="10"/>
        <v>0.6</v>
      </c>
      <c r="F53" s="18">
        <f t="shared" si="11"/>
        <v>161.42000000000002</v>
      </c>
      <c r="O53" s="17">
        <v>155</v>
      </c>
      <c r="P53" s="17">
        <f t="shared" si="12"/>
        <v>-3.8</v>
      </c>
      <c r="Q53" s="18">
        <f t="shared" si="13"/>
        <v>0.04</v>
      </c>
      <c r="R53" s="18">
        <f t="shared" si="14"/>
        <v>0.6</v>
      </c>
      <c r="S53" s="18">
        <f t="shared" si="15"/>
        <v>150.63999999999999</v>
      </c>
    </row>
    <row r="54" spans="2:19" x14ac:dyDescent="0.25">
      <c r="B54" s="17">
        <v>170</v>
      </c>
      <c r="C54" s="17">
        <f t="shared" si="8"/>
        <v>-3</v>
      </c>
      <c r="D54" s="17">
        <f t="shared" si="9"/>
        <v>0.02</v>
      </c>
      <c r="E54" s="18">
        <f t="shared" si="10"/>
        <v>0.6</v>
      </c>
      <c r="F54" s="18">
        <f t="shared" si="11"/>
        <v>166.42000000000002</v>
      </c>
      <c r="O54" s="17">
        <v>160</v>
      </c>
      <c r="P54" s="17">
        <f t="shared" si="12"/>
        <v>-3.8</v>
      </c>
      <c r="Q54" s="18">
        <f t="shared" si="13"/>
        <v>0.04</v>
      </c>
      <c r="R54" s="18">
        <f t="shared" si="14"/>
        <v>0.6</v>
      </c>
      <c r="S54" s="18">
        <f t="shared" si="15"/>
        <v>155.63999999999999</v>
      </c>
    </row>
    <row r="55" spans="2:19" x14ac:dyDescent="0.25">
      <c r="E55" s="25"/>
      <c r="F55" s="25"/>
      <c r="Q55" s="25"/>
      <c r="R55" s="25"/>
      <c r="S55" s="25"/>
    </row>
    <row r="56" spans="2:19" x14ac:dyDescent="0.25">
      <c r="E56" s="25"/>
      <c r="F56" s="25"/>
      <c r="Q56" s="25"/>
      <c r="R56" s="25"/>
      <c r="S56" s="25"/>
    </row>
    <row r="57" spans="2:19" x14ac:dyDescent="0.25">
      <c r="E57" s="25"/>
      <c r="F57" s="25"/>
      <c r="Q57" s="25"/>
      <c r="R57" s="25"/>
      <c r="S57" s="25"/>
    </row>
    <row r="58" spans="2:19" x14ac:dyDescent="0.25">
      <c r="E58" s="25"/>
      <c r="F58" s="25"/>
      <c r="Q58" s="25"/>
      <c r="R58" s="25"/>
      <c r="S58" s="25"/>
    </row>
    <row r="59" spans="2:19" x14ac:dyDescent="0.25">
      <c r="E59" s="25"/>
      <c r="F59" s="25"/>
      <c r="Q59" s="25"/>
      <c r="R59" s="25"/>
      <c r="S59" s="25"/>
    </row>
    <row r="60" spans="2:19" x14ac:dyDescent="0.25">
      <c r="E60" s="25"/>
      <c r="F60" s="25"/>
      <c r="Q60" s="25"/>
      <c r="R60" s="25"/>
      <c r="S60" s="25"/>
    </row>
    <row r="61" spans="2:19" x14ac:dyDescent="0.25">
      <c r="E61" s="25"/>
      <c r="F61" s="25"/>
      <c r="Q61" s="25"/>
      <c r="R61" s="25"/>
      <c r="S61" s="25"/>
    </row>
    <row r="62" spans="2:19" x14ac:dyDescent="0.25">
      <c r="E62" s="25"/>
      <c r="F62" s="25"/>
      <c r="Q62" s="25"/>
      <c r="R62" s="25"/>
      <c r="S62" s="25"/>
    </row>
    <row r="63" spans="2:19" x14ac:dyDescent="0.25">
      <c r="E63" s="25"/>
      <c r="F63" s="25"/>
      <c r="Q63" s="25"/>
      <c r="R63" s="25"/>
      <c r="S63" s="25"/>
    </row>
    <row r="64" spans="2:19" x14ac:dyDescent="0.25">
      <c r="E64" s="25"/>
      <c r="F64" s="25"/>
      <c r="Q64" s="25"/>
      <c r="R64" s="25"/>
      <c r="S64" s="25"/>
    </row>
    <row r="65" spans="2:23" x14ac:dyDescent="0.25">
      <c r="E65" s="25"/>
      <c r="F65" s="25"/>
      <c r="Q65" s="25"/>
      <c r="R65" s="25"/>
      <c r="S65" s="25"/>
    </row>
    <row r="66" spans="2:23" x14ac:dyDescent="0.25">
      <c r="E66" s="25"/>
      <c r="F66" s="25"/>
      <c r="Q66" s="25"/>
      <c r="R66" s="25"/>
      <c r="S66" s="25"/>
    </row>
    <row r="67" spans="2:23" x14ac:dyDescent="0.25">
      <c r="E67" s="25"/>
      <c r="F67" s="25"/>
      <c r="Q67" s="25"/>
      <c r="R67" s="25"/>
      <c r="S67" s="25"/>
    </row>
    <row r="68" spans="2:23" x14ac:dyDescent="0.25">
      <c r="E68" s="25"/>
      <c r="F68" s="25"/>
      <c r="Q68" s="25"/>
      <c r="R68" s="25"/>
      <c r="S68" s="25"/>
    </row>
    <row r="69" spans="2:23" x14ac:dyDescent="0.25">
      <c r="E69" s="25"/>
      <c r="F69" s="25"/>
      <c r="Q69" s="25"/>
      <c r="R69" s="25"/>
      <c r="S69" s="25"/>
    </row>
    <row r="70" spans="2:23" x14ac:dyDescent="0.25">
      <c r="E70" s="25"/>
      <c r="F70" s="25"/>
      <c r="Q70" s="25"/>
      <c r="R70" s="25"/>
      <c r="S70" s="25"/>
    </row>
    <row r="71" spans="2:23" x14ac:dyDescent="0.25">
      <c r="E71" s="25"/>
      <c r="F71" s="25"/>
      <c r="Q71" s="25"/>
      <c r="R71" s="25"/>
      <c r="S71" s="25"/>
    </row>
    <row r="72" spans="2:23" x14ac:dyDescent="0.25">
      <c r="E72" s="25"/>
      <c r="F72" s="25"/>
      <c r="Q72" s="25"/>
      <c r="R72" s="25"/>
      <c r="S72" s="25"/>
    </row>
    <row r="73" spans="2:23" x14ac:dyDescent="0.25">
      <c r="E73" s="25"/>
      <c r="F73" s="25"/>
      <c r="Q73" s="25"/>
      <c r="R73" s="25"/>
      <c r="S73" s="25"/>
    </row>
    <row r="74" spans="2:23" x14ac:dyDescent="0.25">
      <c r="E74" s="25"/>
      <c r="F74" s="25"/>
      <c r="Q74" s="25"/>
      <c r="R74" s="25"/>
      <c r="S74" s="25"/>
    </row>
    <row r="75" spans="2:23" x14ac:dyDescent="0.25">
      <c r="E75" s="25"/>
      <c r="F75" s="25"/>
      <c r="Q75" s="25"/>
      <c r="R75" s="25"/>
      <c r="S75" s="25"/>
    </row>
    <row r="76" spans="2:23" x14ac:dyDescent="0.25">
      <c r="E76" s="25"/>
      <c r="F76" s="25"/>
      <c r="Q76" s="25"/>
      <c r="R76" s="25"/>
      <c r="S76" s="25"/>
    </row>
    <row r="77" spans="2:23" ht="30" x14ac:dyDescent="0.4">
      <c r="B77" s="46" t="s">
        <v>33</v>
      </c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</row>
    <row r="78" spans="2:23" ht="24" x14ac:dyDescent="0.25">
      <c r="B78" s="47" t="s">
        <v>1</v>
      </c>
      <c r="C78" s="47"/>
      <c r="D78" s="47"/>
      <c r="E78" s="47"/>
      <c r="F78" s="47"/>
      <c r="G78" s="47"/>
      <c r="O78" s="47" t="s">
        <v>2</v>
      </c>
      <c r="P78" s="47"/>
      <c r="Q78" s="47"/>
      <c r="R78" s="47"/>
      <c r="S78" s="47"/>
      <c r="T78" s="47"/>
    </row>
    <row r="79" spans="2:23" x14ac:dyDescent="0.25">
      <c r="B79" s="26"/>
      <c r="C79" s="26"/>
      <c r="D79" s="26"/>
      <c r="E79" s="26"/>
      <c r="F79" s="26"/>
      <c r="O79" s="26"/>
      <c r="P79" s="26"/>
      <c r="Q79" s="26"/>
      <c r="R79" s="26"/>
      <c r="S79" s="26"/>
    </row>
    <row r="80" spans="2:23" ht="47.25" x14ac:dyDescent="0.25">
      <c r="B80" s="33" t="s">
        <v>3</v>
      </c>
      <c r="C80" s="33" t="s">
        <v>34</v>
      </c>
      <c r="D80" s="33" t="s">
        <v>35</v>
      </c>
      <c r="E80" s="34" t="s">
        <v>36</v>
      </c>
      <c r="F80" s="34" t="s">
        <v>37</v>
      </c>
      <c r="G80" s="35" t="s">
        <v>7</v>
      </c>
      <c r="O80" s="33" t="s">
        <v>3</v>
      </c>
      <c r="P80" s="33" t="s">
        <v>34</v>
      </c>
      <c r="Q80" s="33" t="s">
        <v>35</v>
      </c>
      <c r="R80" s="34" t="s">
        <v>36</v>
      </c>
      <c r="S80" s="34" t="s">
        <v>37</v>
      </c>
      <c r="T80" s="35" t="s">
        <v>7</v>
      </c>
    </row>
    <row r="81" spans="2:23" x14ac:dyDescent="0.25">
      <c r="B81" s="17">
        <v>120</v>
      </c>
      <c r="C81" s="17">
        <f t="shared" ref="C81:C91" si="16">IF(B81&gt;$J$82,-$J$83,$J$82-B81-$J$83)</f>
        <v>14.4</v>
      </c>
      <c r="D81" s="17">
        <f t="shared" ref="D81:D91" si="17">IF(B81&gt;$J$88,$J$88-B81+$J$89,$J$89)</f>
        <v>1</v>
      </c>
      <c r="E81" s="17">
        <f>($J$84+$J$90)</f>
        <v>6.9999999999999993E-2</v>
      </c>
      <c r="F81" s="18">
        <f>($J$85/100)*3</f>
        <v>0.89999999999999991</v>
      </c>
      <c r="G81" s="18">
        <f t="shared" ref="G81:G91" si="18">B81+C81+D81-E81-F81</f>
        <v>134.43</v>
      </c>
      <c r="I81" s="30" t="s">
        <v>38</v>
      </c>
      <c r="J81" s="1"/>
      <c r="L81" s="44" t="s">
        <v>9</v>
      </c>
      <c r="M81" s="45"/>
      <c r="O81" s="17">
        <v>110</v>
      </c>
      <c r="P81" s="17">
        <f t="shared" ref="P81:P91" si="19">IF(O81&gt;$W$82,-$W$83,$W$82-O81-$W$83)</f>
        <v>14.2</v>
      </c>
      <c r="Q81" s="17">
        <f t="shared" ref="Q81:Q91" si="20">IF(O81&gt;$W$88,$W$88-O81+$W$89,$W$89)</f>
        <v>1</v>
      </c>
      <c r="R81" s="17">
        <f>($W$84+$W$90)</f>
        <v>0.05</v>
      </c>
      <c r="S81" s="18">
        <f>($W$85/100)*3</f>
        <v>0.89999999999999991</v>
      </c>
      <c r="T81" s="18">
        <f>O81+P81+Q81-R81-S81</f>
        <v>124.25</v>
      </c>
      <c r="V81" s="30" t="s">
        <v>38</v>
      </c>
      <c r="W81" s="1"/>
    </row>
    <row r="82" spans="2:23" x14ac:dyDescent="0.25">
      <c r="B82" s="17">
        <v>125</v>
      </c>
      <c r="C82" s="17">
        <f t="shared" si="16"/>
        <v>9.4</v>
      </c>
      <c r="D82" s="17">
        <f t="shared" si="17"/>
        <v>1</v>
      </c>
      <c r="E82" s="17">
        <f t="shared" ref="E82:E91" si="21">($J$84+$J$90)</f>
        <v>6.9999999999999993E-2</v>
      </c>
      <c r="F82" s="18">
        <f t="shared" ref="F82:F91" si="22">($J$85/100)*3</f>
        <v>0.89999999999999991</v>
      </c>
      <c r="G82" s="18">
        <f t="shared" si="18"/>
        <v>134.43</v>
      </c>
      <c r="I82" s="13" t="s">
        <v>24</v>
      </c>
      <c r="J82" s="37">
        <v>141</v>
      </c>
      <c r="L82" s="8" t="s">
        <v>26</v>
      </c>
      <c r="M82" s="9" t="s">
        <v>43</v>
      </c>
      <c r="O82" s="17">
        <v>115</v>
      </c>
      <c r="P82" s="17">
        <f t="shared" si="19"/>
        <v>9.1999999999999993</v>
      </c>
      <c r="Q82" s="17">
        <f t="shared" si="20"/>
        <v>1</v>
      </c>
      <c r="R82" s="17">
        <f t="shared" ref="R82:R91" si="23">($W$84+$W$90)</f>
        <v>0.05</v>
      </c>
      <c r="S82" s="18">
        <f t="shared" ref="S82:S91" si="24">($W$85/100)*3</f>
        <v>0.89999999999999991</v>
      </c>
      <c r="T82" s="18">
        <f t="shared" ref="T82:T91" si="25">O82+P82+Q82-R82-S82</f>
        <v>124.25</v>
      </c>
      <c r="V82" s="13" t="s">
        <v>24</v>
      </c>
      <c r="W82" s="37">
        <v>128</v>
      </c>
    </row>
    <row r="83" spans="2:23" x14ac:dyDescent="0.25">
      <c r="B83" s="17">
        <v>130</v>
      </c>
      <c r="C83" s="17">
        <f t="shared" si="16"/>
        <v>4.4000000000000004</v>
      </c>
      <c r="D83" s="17">
        <f t="shared" si="17"/>
        <v>1</v>
      </c>
      <c r="E83" s="17">
        <f t="shared" si="21"/>
        <v>6.9999999999999993E-2</v>
      </c>
      <c r="F83" s="18">
        <f t="shared" si="22"/>
        <v>0.89999999999999991</v>
      </c>
      <c r="G83" s="18">
        <f t="shared" si="18"/>
        <v>134.43</v>
      </c>
      <c r="I83" s="13" t="s">
        <v>25</v>
      </c>
      <c r="J83" s="37">
        <v>6.6</v>
      </c>
      <c r="L83" s="8" t="s">
        <v>28</v>
      </c>
      <c r="M83" s="9">
        <v>1</v>
      </c>
      <c r="O83" s="17">
        <v>120</v>
      </c>
      <c r="P83" s="17">
        <f t="shared" si="19"/>
        <v>4.2</v>
      </c>
      <c r="Q83" s="17">
        <f t="shared" si="20"/>
        <v>1</v>
      </c>
      <c r="R83" s="17">
        <f t="shared" si="23"/>
        <v>0.05</v>
      </c>
      <c r="S83" s="18">
        <f t="shared" si="24"/>
        <v>0.89999999999999991</v>
      </c>
      <c r="T83" s="18">
        <f t="shared" si="25"/>
        <v>124.25</v>
      </c>
      <c r="V83" s="13" t="s">
        <v>25</v>
      </c>
      <c r="W83" s="37">
        <v>3.8</v>
      </c>
    </row>
    <row r="84" spans="2:23" x14ac:dyDescent="0.25">
      <c r="B84" s="17">
        <v>135</v>
      </c>
      <c r="C84" s="17">
        <f t="shared" si="16"/>
        <v>-0.59999999999999964</v>
      </c>
      <c r="D84" s="17">
        <f t="shared" si="17"/>
        <v>1</v>
      </c>
      <c r="E84" s="17">
        <f t="shared" si="21"/>
        <v>6.9999999999999993E-2</v>
      </c>
      <c r="F84" s="18">
        <f t="shared" si="22"/>
        <v>0.89999999999999991</v>
      </c>
      <c r="G84" s="18">
        <f t="shared" si="18"/>
        <v>134.43</v>
      </c>
      <c r="I84" s="13" t="s">
        <v>27</v>
      </c>
      <c r="J84" s="5">
        <f>IF(J83&gt;5,M49/100,IF(J83&gt;3,M48/100,IF(J83&gt;1,M47/100,M46/100)))</f>
        <v>0.06</v>
      </c>
      <c r="L84" s="8" t="s">
        <v>30</v>
      </c>
      <c r="M84" s="9">
        <v>2</v>
      </c>
      <c r="O84" s="17">
        <v>125</v>
      </c>
      <c r="P84" s="17">
        <f t="shared" si="19"/>
        <v>-0.79999999999999982</v>
      </c>
      <c r="Q84" s="17">
        <f t="shared" si="20"/>
        <v>1</v>
      </c>
      <c r="R84" s="17">
        <f t="shared" si="23"/>
        <v>0.05</v>
      </c>
      <c r="S84" s="18">
        <f t="shared" si="24"/>
        <v>0.89999999999999991</v>
      </c>
      <c r="T84" s="18">
        <f t="shared" si="25"/>
        <v>124.25</v>
      </c>
      <c r="V84" s="13" t="s">
        <v>27</v>
      </c>
      <c r="W84" s="5">
        <f>IF(W83&gt;5,M49/100,IF(W83&gt;3,M48/100,IF(W83&gt;1,M47/100,M46/100)))</f>
        <v>0.04</v>
      </c>
    </row>
    <row r="85" spans="2:23" x14ac:dyDescent="0.25">
      <c r="B85" s="17">
        <v>140</v>
      </c>
      <c r="C85" s="17">
        <f t="shared" si="16"/>
        <v>-5.6</v>
      </c>
      <c r="D85" s="17">
        <f t="shared" si="17"/>
        <v>1</v>
      </c>
      <c r="E85" s="17">
        <f t="shared" si="21"/>
        <v>6.9999999999999993E-2</v>
      </c>
      <c r="F85" s="18">
        <f t="shared" si="22"/>
        <v>0.89999999999999991</v>
      </c>
      <c r="G85" s="18">
        <f t="shared" si="18"/>
        <v>134.43</v>
      </c>
      <c r="H85" s="25"/>
      <c r="I85" s="13" t="s">
        <v>29</v>
      </c>
      <c r="J85" s="37">
        <v>30</v>
      </c>
      <c r="L85" s="8" t="s">
        <v>31</v>
      </c>
      <c r="M85" s="9">
        <v>4</v>
      </c>
      <c r="O85" s="17">
        <v>130</v>
      </c>
      <c r="P85" s="17">
        <f t="shared" si="19"/>
        <v>-3.8</v>
      </c>
      <c r="Q85" s="17">
        <f t="shared" si="20"/>
        <v>1</v>
      </c>
      <c r="R85" s="17">
        <f t="shared" si="23"/>
        <v>0.05</v>
      </c>
      <c r="S85" s="18">
        <f t="shared" si="24"/>
        <v>0.89999999999999991</v>
      </c>
      <c r="T85" s="18">
        <f t="shared" si="25"/>
        <v>126.25</v>
      </c>
      <c r="V85" s="13" t="s">
        <v>29</v>
      </c>
      <c r="W85" s="37">
        <v>30</v>
      </c>
    </row>
    <row r="86" spans="2:23" x14ac:dyDescent="0.25">
      <c r="B86" s="17">
        <v>145</v>
      </c>
      <c r="C86" s="17">
        <f t="shared" si="16"/>
        <v>-6.6</v>
      </c>
      <c r="D86" s="17">
        <f t="shared" si="17"/>
        <v>1</v>
      </c>
      <c r="E86" s="17">
        <f t="shared" si="21"/>
        <v>6.9999999999999993E-2</v>
      </c>
      <c r="F86" s="18">
        <f t="shared" si="22"/>
        <v>0.89999999999999991</v>
      </c>
      <c r="G86" s="18">
        <f t="shared" si="18"/>
        <v>138.43</v>
      </c>
      <c r="H86" s="25"/>
      <c r="I86" s="2"/>
      <c r="J86" s="5"/>
      <c r="L86" s="10" t="s">
        <v>32</v>
      </c>
      <c r="M86" s="11">
        <v>6</v>
      </c>
      <c r="N86" s="26"/>
      <c r="O86" s="17">
        <v>135</v>
      </c>
      <c r="P86" s="17">
        <f t="shared" si="19"/>
        <v>-3.8</v>
      </c>
      <c r="Q86" s="17">
        <f t="shared" si="20"/>
        <v>1</v>
      </c>
      <c r="R86" s="17">
        <f t="shared" si="23"/>
        <v>0.05</v>
      </c>
      <c r="S86" s="18">
        <f t="shared" si="24"/>
        <v>0.89999999999999991</v>
      </c>
      <c r="T86" s="18">
        <f t="shared" si="25"/>
        <v>131.24999999999997</v>
      </c>
      <c r="V86" s="13"/>
      <c r="W86" s="5"/>
    </row>
    <row r="87" spans="2:23" x14ac:dyDescent="0.25">
      <c r="B87" s="17">
        <v>150</v>
      </c>
      <c r="C87" s="17">
        <f t="shared" si="16"/>
        <v>-6.6</v>
      </c>
      <c r="D87" s="17">
        <f t="shared" si="17"/>
        <v>0</v>
      </c>
      <c r="E87" s="17">
        <f t="shared" si="21"/>
        <v>6.9999999999999993E-2</v>
      </c>
      <c r="F87" s="18">
        <f t="shared" si="22"/>
        <v>0.89999999999999991</v>
      </c>
      <c r="G87" s="18">
        <f t="shared" si="18"/>
        <v>142.43</v>
      </c>
      <c r="H87" s="25"/>
      <c r="I87" s="31" t="s">
        <v>39</v>
      </c>
      <c r="J87" s="5"/>
      <c r="O87" s="17">
        <v>140</v>
      </c>
      <c r="P87" s="17">
        <f t="shared" si="19"/>
        <v>-3.8</v>
      </c>
      <c r="Q87" s="17">
        <f t="shared" si="20"/>
        <v>1</v>
      </c>
      <c r="R87" s="17">
        <f t="shared" si="23"/>
        <v>0.05</v>
      </c>
      <c r="S87" s="18">
        <f t="shared" si="24"/>
        <v>0.89999999999999991</v>
      </c>
      <c r="T87" s="18">
        <f t="shared" si="25"/>
        <v>136.24999999999997</v>
      </c>
      <c r="V87" s="31" t="s">
        <v>39</v>
      </c>
      <c r="W87" s="5"/>
    </row>
    <row r="88" spans="2:23" x14ac:dyDescent="0.25">
      <c r="B88" s="17">
        <v>155</v>
      </c>
      <c r="C88" s="17">
        <f t="shared" si="16"/>
        <v>-6.6</v>
      </c>
      <c r="D88" s="17">
        <f t="shared" si="17"/>
        <v>-5</v>
      </c>
      <c r="E88" s="17">
        <f t="shared" si="21"/>
        <v>6.9999999999999993E-2</v>
      </c>
      <c r="F88" s="18">
        <f t="shared" si="22"/>
        <v>0.89999999999999991</v>
      </c>
      <c r="G88" s="18">
        <f t="shared" si="18"/>
        <v>142.43</v>
      </c>
      <c r="H88" s="25"/>
      <c r="I88" s="13" t="s">
        <v>40</v>
      </c>
      <c r="J88" s="37">
        <v>149</v>
      </c>
      <c r="O88" s="17">
        <v>145</v>
      </c>
      <c r="P88" s="17">
        <f t="shared" si="19"/>
        <v>-3.8</v>
      </c>
      <c r="Q88" s="17">
        <f t="shared" si="20"/>
        <v>1</v>
      </c>
      <c r="R88" s="17">
        <f t="shared" si="23"/>
        <v>0.05</v>
      </c>
      <c r="S88" s="18">
        <f t="shared" si="24"/>
        <v>0.89999999999999991</v>
      </c>
      <c r="T88" s="18">
        <f t="shared" si="25"/>
        <v>141.24999999999997</v>
      </c>
      <c r="V88" s="13" t="s">
        <v>40</v>
      </c>
      <c r="W88" s="37">
        <v>148</v>
      </c>
    </row>
    <row r="89" spans="2:23" x14ac:dyDescent="0.25">
      <c r="B89" s="17">
        <v>160</v>
      </c>
      <c r="C89" s="17">
        <f t="shared" si="16"/>
        <v>-6.6</v>
      </c>
      <c r="D89" s="17">
        <f t="shared" si="17"/>
        <v>-10</v>
      </c>
      <c r="E89" s="17">
        <f t="shared" si="21"/>
        <v>6.9999999999999993E-2</v>
      </c>
      <c r="F89" s="18">
        <f t="shared" si="22"/>
        <v>0.89999999999999991</v>
      </c>
      <c r="G89" s="18">
        <f t="shared" si="18"/>
        <v>142.43</v>
      </c>
      <c r="H89" s="25"/>
      <c r="I89" s="13" t="s">
        <v>41</v>
      </c>
      <c r="J89" s="37">
        <v>1</v>
      </c>
      <c r="O89" s="17">
        <v>150</v>
      </c>
      <c r="P89" s="17">
        <f t="shared" si="19"/>
        <v>-3.8</v>
      </c>
      <c r="Q89" s="17">
        <f t="shared" si="20"/>
        <v>-1</v>
      </c>
      <c r="R89" s="17">
        <f t="shared" si="23"/>
        <v>0.05</v>
      </c>
      <c r="S89" s="18">
        <f t="shared" si="24"/>
        <v>0.89999999999999991</v>
      </c>
      <c r="T89" s="18">
        <f t="shared" si="25"/>
        <v>144.24999999999997</v>
      </c>
      <c r="V89" s="13" t="s">
        <v>41</v>
      </c>
      <c r="W89" s="37">
        <v>1</v>
      </c>
    </row>
    <row r="90" spans="2:23" x14ac:dyDescent="0.25">
      <c r="B90" s="17">
        <v>165</v>
      </c>
      <c r="C90" s="17">
        <f t="shared" si="16"/>
        <v>-6.6</v>
      </c>
      <c r="D90" s="17">
        <f t="shared" si="17"/>
        <v>-15</v>
      </c>
      <c r="E90" s="17">
        <f t="shared" si="21"/>
        <v>6.9999999999999993E-2</v>
      </c>
      <c r="F90" s="18">
        <f t="shared" si="22"/>
        <v>0.89999999999999991</v>
      </c>
      <c r="G90" s="18">
        <f t="shared" si="18"/>
        <v>142.43</v>
      </c>
      <c r="H90" s="25"/>
      <c r="I90" s="13" t="s">
        <v>27</v>
      </c>
      <c r="J90" s="5">
        <f>IF(J89&gt;5,M49/100,IF(J89&gt;3,M48/100,IF(J89&gt;1,M47/100,M46/100)))</f>
        <v>0.01</v>
      </c>
      <c r="O90" s="17">
        <v>155</v>
      </c>
      <c r="P90" s="17">
        <f t="shared" si="19"/>
        <v>-3.8</v>
      </c>
      <c r="Q90" s="17">
        <f t="shared" si="20"/>
        <v>-6</v>
      </c>
      <c r="R90" s="17">
        <f t="shared" si="23"/>
        <v>0.05</v>
      </c>
      <c r="S90" s="18">
        <f t="shared" si="24"/>
        <v>0.89999999999999991</v>
      </c>
      <c r="T90" s="18">
        <f t="shared" si="25"/>
        <v>144.24999999999997</v>
      </c>
      <c r="V90" s="13" t="s">
        <v>27</v>
      </c>
      <c r="W90" s="5">
        <f>IF(W89&gt;5,M49/100,IF(W89&gt;3,M48/100,IF(W89&gt;1,M47/100,M46/100)))</f>
        <v>0.01</v>
      </c>
    </row>
    <row r="91" spans="2:23" x14ac:dyDescent="0.25">
      <c r="B91" s="17">
        <v>170</v>
      </c>
      <c r="C91" s="17">
        <f t="shared" si="16"/>
        <v>-6.6</v>
      </c>
      <c r="D91" s="17">
        <f t="shared" si="17"/>
        <v>-20</v>
      </c>
      <c r="E91" s="17">
        <f t="shared" si="21"/>
        <v>6.9999999999999993E-2</v>
      </c>
      <c r="F91" s="18">
        <f t="shared" si="22"/>
        <v>0.89999999999999991</v>
      </c>
      <c r="G91" s="18">
        <f t="shared" si="18"/>
        <v>142.43</v>
      </c>
      <c r="H91" s="25"/>
      <c r="I91" s="27" t="s">
        <v>29</v>
      </c>
      <c r="J91" s="38">
        <v>30</v>
      </c>
      <c r="O91" s="17">
        <v>160</v>
      </c>
      <c r="P91" s="17">
        <f t="shared" si="19"/>
        <v>-3.8</v>
      </c>
      <c r="Q91" s="17">
        <f t="shared" si="20"/>
        <v>-11</v>
      </c>
      <c r="R91" s="17">
        <f t="shared" si="23"/>
        <v>0.05</v>
      </c>
      <c r="S91" s="18">
        <f t="shared" si="24"/>
        <v>0.89999999999999991</v>
      </c>
      <c r="T91" s="18">
        <f t="shared" si="25"/>
        <v>144.24999999999997</v>
      </c>
      <c r="V91" s="27" t="s">
        <v>29</v>
      </c>
      <c r="W91" s="38">
        <v>30</v>
      </c>
    </row>
    <row r="92" spans="2:23" x14ac:dyDescent="0.25">
      <c r="H92" s="25"/>
    </row>
    <row r="93" spans="2:23" x14ac:dyDescent="0.25">
      <c r="H93" s="25"/>
    </row>
    <row r="94" spans="2:23" x14ac:dyDescent="0.25">
      <c r="H94" s="25"/>
    </row>
    <row r="95" spans="2:23" x14ac:dyDescent="0.25">
      <c r="H95" s="25"/>
    </row>
  </sheetData>
  <sheetProtection algorithmName="SHA-512" hashValue="vsZPVR1pV0H2VHKUEIlvxmyyowWG6qhglG4TnyPN8Shob9/BlCn0Q2M/UW/s4A5YwUH/cDUwzFk7pLCspEEolQ==" saltValue="CK+k1ZLJ4xeaE4Cs7G8z9A==" spinCount="100000" sheet="1" objects="1" scenarios="1" selectLockedCells="1"/>
  <protectedRanges>
    <protectedRange sqref="W82:W91" name="Rango8"/>
    <protectedRange sqref="J82:J91" name="Rango7"/>
    <protectedRange sqref="V44:V47" name="Rango6"/>
    <protectedRange sqref="I44:I47" name="Rango5"/>
    <protectedRange sqref="V12:V13" name="Rango4"/>
    <protectedRange sqref="I12:I13" name="Rango3"/>
    <protectedRange sqref="V7:V9" name="Rango2"/>
    <protectedRange sqref="I7:I9" name="Rango1"/>
  </protectedRanges>
  <mergeCells count="16">
    <mergeCell ref="B1:D1"/>
    <mergeCell ref="O41:S41"/>
    <mergeCell ref="B77:W77"/>
    <mergeCell ref="B78:G78"/>
    <mergeCell ref="O78:T78"/>
    <mergeCell ref="L81:M81"/>
    <mergeCell ref="L44:M44"/>
    <mergeCell ref="B3:W3"/>
    <mergeCell ref="B4:F4"/>
    <mergeCell ref="O4:S4"/>
    <mergeCell ref="H11:I11"/>
    <mergeCell ref="U11:V11"/>
    <mergeCell ref="B40:W40"/>
    <mergeCell ref="B41:F41"/>
    <mergeCell ref="L7:M7"/>
    <mergeCell ref="L8:M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Treboux, Javier</dc:creator>
  <cp:lastModifiedBy>Della Siega Marcela</cp:lastModifiedBy>
  <dcterms:created xsi:type="dcterms:W3CDTF">2020-03-06T14:23:48Z</dcterms:created>
  <dcterms:modified xsi:type="dcterms:W3CDTF">2020-03-13T17:10:47Z</dcterms:modified>
</cp:coreProperties>
</file>